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firstSheet="2" activeTab="12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2022" sheetId="13" r:id="rId13"/>
  </sheets>
  <definedNames>
    <definedName name="_xlnm.Print_Area" localSheetId="11">'Dezembro'!$A$1:$J$71</definedName>
    <definedName name="_xlnm.Print_Area" localSheetId="1">'Fevereiro'!$A$1:$J$72</definedName>
  </definedNames>
  <calcPr fullCalcOnLoad="1"/>
</workbook>
</file>

<file path=xl/comments4.xml><?xml version="1.0" encoding="utf-8"?>
<comments xmlns="http://schemas.openxmlformats.org/spreadsheetml/2006/main">
  <authors>
    <author>Administrador</author>
  </authors>
  <commentList>
    <comment ref="B64" authorId="0">
      <text>
        <r>
          <rPr>
            <b/>
            <sz val="9"/>
            <rFont val="Tahoma"/>
            <family val="2"/>
          </rPr>
          <t>VIA CEJUSC CENTRAL</t>
        </r>
      </text>
    </comment>
  </commentList>
</comments>
</file>

<file path=xl/comments6.xml><?xml version="1.0" encoding="utf-8"?>
<comments xmlns="http://schemas.openxmlformats.org/spreadsheetml/2006/main">
  <authors>
    <author>Administrador</author>
  </authors>
  <commentList>
    <comment ref="D9" authorId="0">
      <text>
        <r>
          <rPr>
            <b/>
            <sz val="9"/>
            <rFont val="Tahoma"/>
            <family val="2"/>
          </rPr>
          <t xml:space="preserve">2 acordos por petição
</t>
        </r>
      </text>
    </comment>
    <comment ref="C36" authorId="0">
      <text>
        <r>
          <rPr>
            <b/>
            <sz val="9"/>
            <rFont val="Tahoma"/>
            <family val="2"/>
          </rPr>
          <t>01 petição</t>
        </r>
      </text>
    </comment>
    <comment ref="C47" authorId="0">
      <text>
        <r>
          <rPr>
            <b/>
            <sz val="9"/>
            <rFont val="Tahoma"/>
            <family val="2"/>
          </rPr>
          <t>01 petição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Administrador</author>
  </authors>
  <commentList>
    <comment ref="D27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01 petição</t>
        </r>
      </text>
    </comment>
  </commentList>
</comments>
</file>

<file path=xl/sharedStrings.xml><?xml version="1.0" encoding="utf-8"?>
<sst xmlns="http://schemas.openxmlformats.org/spreadsheetml/2006/main" count="543" uniqueCount="52">
  <si>
    <t>CEJUSC - PMSP</t>
  </si>
  <si>
    <t>Acordos</t>
  </si>
  <si>
    <t>Sem Acordo</t>
  </si>
  <si>
    <t>Família</t>
  </si>
  <si>
    <t>Cível</t>
  </si>
  <si>
    <t>Sessões de Mediação- Não realizadas</t>
  </si>
  <si>
    <t>Total de sessões não realizadas</t>
  </si>
  <si>
    <t>Não realizada pela ausência de ambos</t>
  </si>
  <si>
    <t>Não Realizada por falta de documentos</t>
  </si>
  <si>
    <t>Panorama Geral</t>
  </si>
  <si>
    <t>Data</t>
  </si>
  <si>
    <t>Agendadas</t>
  </si>
  <si>
    <t>Realizadas</t>
  </si>
  <si>
    <t>Reagendadas</t>
  </si>
  <si>
    <t xml:space="preserve">Sessões </t>
  </si>
  <si>
    <t>COHAB</t>
  </si>
  <si>
    <t>Total de conciliações Frutíferas:</t>
  </si>
  <si>
    <t>Índice de Acordos em Cível:</t>
  </si>
  <si>
    <t>índice de Acordos em família:</t>
  </si>
  <si>
    <t>Índice Total de Acordos:</t>
  </si>
  <si>
    <t>Não realizada pela ausência do Requerente</t>
  </si>
  <si>
    <t>Não realizada pela ausência do Requerido</t>
  </si>
  <si>
    <t>Tipo</t>
  </si>
  <si>
    <t>Total  de</t>
  </si>
  <si>
    <t>Não realizadas</t>
  </si>
  <si>
    <t>Total do Mês</t>
  </si>
  <si>
    <t>Sessões de Mediação realizadas</t>
  </si>
  <si>
    <t>Encaminhamentos à equipamentos de atendimento à Violência Doméstica:</t>
  </si>
  <si>
    <t>Inclusos no SAJ</t>
  </si>
  <si>
    <t>CEJUSC</t>
  </si>
  <si>
    <t>Defensoria</t>
  </si>
  <si>
    <t>Agendamentos/ Convites Realizados</t>
  </si>
  <si>
    <t>Civel</t>
  </si>
  <si>
    <t>Total</t>
  </si>
  <si>
    <t>no CEJUSC</t>
  </si>
  <si>
    <t>Índice Total de COHAB: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</si>
  <si>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</si>
  <si>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</si>
  <si>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</si>
  <si>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</si>
  <si>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</si>
  <si>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</si>
  <si>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</si>
  <si>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</si>
  <si>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</si>
  <si>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</si>
  <si>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</si>
  <si>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</si>
  <si>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</si>
  <si>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</t>
  </si>
  <si>
    <t>Índice Total de acordos COHAB:</t>
  </si>
  <si>
    <t xml:space="preserve">Não realizada pela ausência do Requerido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</si>
</sst>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13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1"/>
      <color rgb="FFFFFF00"/>
      <name val="Arial"/>
      <family val="2"/>
    </font>
    <font>
      <sz val="11"/>
      <color rgb="FFFF000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/>
    </xf>
    <xf numFmtId="17" fontId="57" fillId="0" borderId="0" xfId="0" applyNumberFormat="1" applyFont="1" applyAlignment="1">
      <alignment horizontal="center" wrapText="1"/>
    </xf>
    <xf numFmtId="17" fontId="56" fillId="0" borderId="0" xfId="0" applyNumberFormat="1" applyFont="1" applyAlignment="1">
      <alignment wrapText="1"/>
    </xf>
    <xf numFmtId="0" fontId="56" fillId="0" borderId="10" xfId="0" applyFont="1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9" fillId="0" borderId="12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14" fontId="56" fillId="0" borderId="15" xfId="0" applyNumberFormat="1" applyFont="1" applyBorder="1" applyAlignment="1">
      <alignment/>
    </xf>
    <xf numFmtId="0" fontId="56" fillId="0" borderId="16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/>
    </xf>
    <xf numFmtId="1" fontId="54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56" fillId="0" borderId="17" xfId="0" applyFont="1" applyBorder="1" applyAlignment="1">
      <alignment/>
    </xf>
    <xf numFmtId="0" fontId="60" fillId="3" borderId="12" xfId="0" applyFont="1" applyFill="1" applyBorder="1" applyAlignment="1">
      <alignment/>
    </xf>
    <xf numFmtId="0" fontId="59" fillId="0" borderId="18" xfId="0" applyFont="1" applyBorder="1" applyAlignment="1">
      <alignment/>
    </xf>
    <xf numFmtId="0" fontId="59" fillId="0" borderId="0" xfId="0" applyFont="1" applyAlignment="1">
      <alignment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21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/>
    </xf>
    <xf numFmtId="0" fontId="56" fillId="0" borderId="23" xfId="0" applyFont="1" applyBorder="1" applyAlignment="1">
      <alignment/>
    </xf>
    <xf numFmtId="0" fontId="62" fillId="33" borderId="24" xfId="0" applyFont="1" applyFill="1" applyBorder="1" applyAlignment="1">
      <alignment/>
    </xf>
    <xf numFmtId="0" fontId="62" fillId="33" borderId="25" xfId="0" applyFont="1" applyFill="1" applyBorder="1" applyAlignment="1">
      <alignment/>
    </xf>
    <xf numFmtId="0" fontId="61" fillId="33" borderId="25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56" fillId="33" borderId="21" xfId="0" applyFont="1" applyFill="1" applyBorder="1" applyAlignment="1">
      <alignment/>
    </xf>
    <xf numFmtId="0" fontId="56" fillId="33" borderId="0" xfId="0" applyFont="1" applyFill="1" applyAlignment="1">
      <alignment/>
    </xf>
    <xf numFmtId="0" fontId="59" fillId="13" borderId="26" xfId="0" applyFont="1" applyFill="1" applyBorder="1" applyAlignment="1">
      <alignment/>
    </xf>
    <xf numFmtId="0" fontId="59" fillId="13" borderId="12" xfId="0" applyFont="1" applyFill="1" applyBorder="1" applyAlignment="1">
      <alignment horizontal="center"/>
    </xf>
    <xf numFmtId="0" fontId="59" fillId="0" borderId="19" xfId="0" applyFont="1" applyBorder="1" applyAlignment="1">
      <alignment horizontal="center"/>
    </xf>
    <xf numFmtId="10" fontId="56" fillId="0" borderId="10" xfId="0" applyNumberFormat="1" applyFont="1" applyBorder="1" applyAlignment="1">
      <alignment horizontal="center"/>
    </xf>
    <xf numFmtId="0" fontId="59" fillId="0" borderId="17" xfId="0" applyFont="1" applyBorder="1" applyAlignment="1">
      <alignment/>
    </xf>
    <xf numFmtId="9" fontId="56" fillId="0" borderId="10" xfId="0" applyNumberFormat="1" applyFont="1" applyBorder="1" applyAlignment="1">
      <alignment horizontal="center"/>
    </xf>
    <xf numFmtId="9" fontId="56" fillId="0" borderId="27" xfId="0" applyNumberFormat="1" applyFont="1" applyBorder="1" applyAlignment="1">
      <alignment horizontal="center"/>
    </xf>
    <xf numFmtId="0" fontId="63" fillId="0" borderId="0" xfId="0" applyFont="1" applyAlignment="1">
      <alignment/>
    </xf>
    <xf numFmtId="9" fontId="59" fillId="34" borderId="13" xfId="0" applyNumberFormat="1" applyFont="1" applyFill="1" applyBorder="1" applyAlignment="1">
      <alignment horizontal="center"/>
    </xf>
    <xf numFmtId="9" fontId="56" fillId="0" borderId="12" xfId="0" applyNumberFormat="1" applyFont="1" applyBorder="1" applyAlignment="1">
      <alignment horizontal="center"/>
    </xf>
    <xf numFmtId="0" fontId="56" fillId="16" borderId="13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9" fontId="59" fillId="0" borderId="10" xfId="0" applyNumberFormat="1" applyFont="1" applyBorder="1" applyAlignment="1">
      <alignment horizontal="center"/>
    </xf>
    <xf numFmtId="0" fontId="59" fillId="3" borderId="12" xfId="0" applyFont="1" applyFill="1" applyBorder="1" applyAlignment="1">
      <alignment horizontal="center"/>
    </xf>
    <xf numFmtId="0" fontId="59" fillId="0" borderId="20" xfId="0" applyFont="1" applyBorder="1" applyAlignment="1">
      <alignment horizontal="left"/>
    </xf>
    <xf numFmtId="9" fontId="56" fillId="0" borderId="10" xfId="0" applyNumberFormat="1" applyFont="1" applyBorder="1" applyAlignment="1">
      <alignment horizontal="left"/>
    </xf>
    <xf numFmtId="9" fontId="59" fillId="0" borderId="10" xfId="0" applyNumberFormat="1" applyFont="1" applyBorder="1" applyAlignment="1">
      <alignment horizontal="left"/>
    </xf>
    <xf numFmtId="1" fontId="56" fillId="0" borderId="12" xfId="0" applyNumberFormat="1" applyFont="1" applyBorder="1" applyAlignment="1">
      <alignment horizontal="center"/>
    </xf>
    <xf numFmtId="0" fontId="59" fillId="16" borderId="13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59" fillId="33" borderId="25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59" fillId="3" borderId="26" xfId="0" applyFont="1" applyFill="1" applyBorder="1" applyAlignment="1">
      <alignment horizontal="center"/>
    </xf>
    <xf numFmtId="0" fontId="59" fillId="3" borderId="29" xfId="0" applyFont="1" applyFill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14" fontId="56" fillId="0" borderId="13" xfId="0" applyNumberFormat="1" applyFont="1" applyBorder="1" applyAlignment="1">
      <alignment/>
    </xf>
    <xf numFmtId="10" fontId="0" fillId="0" borderId="0" xfId="0" applyNumberFormat="1" applyAlignment="1">
      <alignment/>
    </xf>
    <xf numFmtId="10" fontId="56" fillId="0" borderId="12" xfId="0" applyNumberFormat="1" applyFont="1" applyBorder="1" applyAlignment="1">
      <alignment horizontal="center"/>
    </xf>
    <xf numFmtId="0" fontId="56" fillId="0" borderId="32" xfId="0" applyFont="1" applyBorder="1" applyAlignment="1">
      <alignment/>
    </xf>
    <xf numFmtId="0" fontId="56" fillId="0" borderId="30" xfId="0" applyFont="1" applyBorder="1" applyAlignment="1">
      <alignment/>
    </xf>
    <xf numFmtId="0" fontId="56" fillId="0" borderId="33" xfId="0" applyFont="1" applyBorder="1" applyAlignment="1">
      <alignment/>
    </xf>
    <xf numFmtId="14" fontId="56" fillId="0" borderId="34" xfId="0" applyNumberFormat="1" applyFont="1" applyBorder="1" applyAlignment="1">
      <alignment/>
    </xf>
    <xf numFmtId="0" fontId="56" fillId="0" borderId="15" xfId="0" applyFont="1" applyBorder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56" fillId="36" borderId="16" xfId="0" applyFont="1" applyFill="1" applyBorder="1" applyAlignment="1">
      <alignment horizontal="center"/>
    </xf>
    <xf numFmtId="0" fontId="18" fillId="35" borderId="16" xfId="0" applyFont="1" applyFill="1" applyBorder="1" applyAlignment="1">
      <alignment horizontal="center"/>
    </xf>
    <xf numFmtId="0" fontId="64" fillId="35" borderId="32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center"/>
    </xf>
    <xf numFmtId="14" fontId="56" fillId="35" borderId="15" xfId="0" applyNumberFormat="1" applyFont="1" applyFill="1" applyBorder="1" applyAlignment="1">
      <alignment/>
    </xf>
    <xf numFmtId="0" fontId="56" fillId="35" borderId="32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65" fillId="35" borderId="32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center"/>
    </xf>
    <xf numFmtId="14" fontId="56" fillId="35" borderId="34" xfId="0" applyNumberFormat="1" applyFont="1" applyFill="1" applyBorder="1" applyAlignment="1">
      <alignment/>
    </xf>
    <xf numFmtId="0" fontId="59" fillId="35" borderId="16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56" fillId="35" borderId="35" xfId="0" applyFont="1" applyFill="1" applyBorder="1" applyAlignment="1">
      <alignment horizontal="center"/>
    </xf>
    <xf numFmtId="0" fontId="56" fillId="35" borderId="13" xfId="0" applyFont="1" applyFill="1" applyBorder="1" applyAlignment="1">
      <alignment horizontal="center"/>
    </xf>
    <xf numFmtId="14" fontId="56" fillId="0" borderId="36" xfId="0" applyNumberFormat="1" applyFont="1" applyBorder="1" applyAlignment="1">
      <alignment/>
    </xf>
    <xf numFmtId="14" fontId="56" fillId="35" borderId="13" xfId="0" applyNumberFormat="1" applyFont="1" applyFill="1" applyBorder="1" applyAlignment="1">
      <alignment/>
    </xf>
    <xf numFmtId="0" fontId="56" fillId="35" borderId="32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9" fontId="59" fillId="13" borderId="26" xfId="0" applyNumberFormat="1" applyFont="1" applyFill="1" applyBorder="1" applyAlignment="1">
      <alignment horizontal="center"/>
    </xf>
    <xf numFmtId="0" fontId="59" fillId="13" borderId="37" xfId="0" applyFont="1" applyFill="1" applyBorder="1" applyAlignment="1">
      <alignment horizontal="center"/>
    </xf>
    <xf numFmtId="0" fontId="59" fillId="13" borderId="26" xfId="0" applyFont="1" applyFill="1" applyBorder="1" applyAlignment="1">
      <alignment horizontal="center"/>
    </xf>
    <xf numFmtId="0" fontId="59" fillId="13" borderId="29" xfId="0" applyFont="1" applyFill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9" fillId="33" borderId="38" xfId="0" applyFont="1" applyFill="1" applyBorder="1" applyAlignment="1">
      <alignment horizontal="center"/>
    </xf>
    <xf numFmtId="0" fontId="59" fillId="33" borderId="39" xfId="0" applyFont="1" applyFill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66" fillId="37" borderId="26" xfId="0" applyFont="1" applyFill="1" applyBorder="1" applyAlignment="1">
      <alignment horizontal="center"/>
    </xf>
    <xf numFmtId="0" fontId="66" fillId="37" borderId="37" xfId="0" applyFont="1" applyFill="1" applyBorder="1" applyAlignment="1">
      <alignment horizontal="center"/>
    </xf>
    <xf numFmtId="0" fontId="66" fillId="37" borderId="29" xfId="0" applyFont="1" applyFill="1" applyBorder="1" applyAlignment="1">
      <alignment horizontal="center"/>
    </xf>
    <xf numFmtId="0" fontId="62" fillId="16" borderId="24" xfId="0" applyFont="1" applyFill="1" applyBorder="1" applyAlignment="1">
      <alignment horizontal="center"/>
    </xf>
    <xf numFmtId="0" fontId="62" fillId="16" borderId="37" xfId="0" applyFont="1" applyFill="1" applyBorder="1" applyAlignment="1">
      <alignment horizontal="center"/>
    </xf>
    <xf numFmtId="0" fontId="62" fillId="16" borderId="29" xfId="0" applyFont="1" applyFill="1" applyBorder="1" applyAlignment="1">
      <alignment horizontal="center"/>
    </xf>
    <xf numFmtId="0" fontId="59" fillId="17" borderId="26" xfId="0" applyFont="1" applyFill="1" applyBorder="1" applyAlignment="1">
      <alignment horizontal="center"/>
    </xf>
    <xf numFmtId="0" fontId="59" fillId="17" borderId="37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59" fillId="33" borderId="25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9" fontId="56" fillId="0" borderId="17" xfId="0" applyNumberFormat="1" applyFont="1" applyBorder="1" applyAlignment="1">
      <alignment horizontal="center"/>
    </xf>
    <xf numFmtId="9" fontId="56" fillId="0" borderId="40" xfId="0" applyNumberFormat="1" applyFont="1" applyBorder="1" applyAlignment="1">
      <alignment horizontal="center"/>
    </xf>
    <xf numFmtId="9" fontId="56" fillId="0" borderId="13" xfId="0" applyNumberFormat="1" applyFont="1" applyBorder="1" applyAlignment="1">
      <alignment horizontal="center"/>
    </xf>
    <xf numFmtId="9" fontId="56" fillId="0" borderId="32" xfId="0" applyNumberFormat="1" applyFont="1" applyBorder="1" applyAlignment="1">
      <alignment horizontal="center"/>
    </xf>
    <xf numFmtId="0" fontId="64" fillId="35" borderId="32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9" fillId="3" borderId="26" xfId="0" applyFont="1" applyFill="1" applyBorder="1" applyAlignment="1">
      <alignment horizontal="center"/>
    </xf>
    <xf numFmtId="0" fontId="59" fillId="3" borderId="29" xfId="0" applyFont="1" applyFill="1" applyBorder="1" applyAlignment="1">
      <alignment horizontal="center"/>
    </xf>
    <xf numFmtId="17" fontId="67" fillId="35" borderId="26" xfId="0" applyNumberFormat="1" applyFont="1" applyFill="1" applyBorder="1" applyAlignment="1">
      <alignment horizontal="center" wrapText="1"/>
    </xf>
    <xf numFmtId="17" fontId="67" fillId="35" borderId="37" xfId="0" applyNumberFormat="1" applyFont="1" applyFill="1" applyBorder="1" applyAlignment="1">
      <alignment horizontal="center" wrapText="1"/>
    </xf>
    <xf numFmtId="17" fontId="67" fillId="35" borderId="29" xfId="0" applyNumberFormat="1" applyFont="1" applyFill="1" applyBorder="1" applyAlignment="1">
      <alignment horizontal="center" wrapText="1"/>
    </xf>
    <xf numFmtId="0" fontId="56" fillId="36" borderId="32" xfId="0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9" fillId="33" borderId="21" xfId="0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59" fillId="3" borderId="41" xfId="0" applyFont="1" applyFill="1" applyBorder="1" applyAlignment="1">
      <alignment horizontal="center"/>
    </xf>
    <xf numFmtId="0" fontId="59" fillId="3" borderId="42" xfId="0" applyFont="1" applyFill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6" fillId="0" borderId="40" xfId="0" applyFont="1" applyBorder="1" applyAlignment="1">
      <alignment horizontal="left"/>
    </xf>
    <xf numFmtId="0" fontId="56" fillId="0" borderId="43" xfId="0" applyFont="1" applyBorder="1" applyAlignment="1">
      <alignment horizontal="left"/>
    </xf>
    <xf numFmtId="0" fontId="56" fillId="0" borderId="32" xfId="0" applyFont="1" applyBorder="1" applyAlignment="1">
      <alignment horizontal="left"/>
    </xf>
    <xf numFmtId="0" fontId="56" fillId="0" borderId="44" xfId="0" applyFont="1" applyBorder="1" applyAlignment="1">
      <alignment horizontal="left"/>
    </xf>
    <xf numFmtId="0" fontId="62" fillId="16" borderId="26" xfId="0" applyFont="1" applyFill="1" applyBorder="1" applyAlignment="1">
      <alignment horizontal="center"/>
    </xf>
    <xf numFmtId="0" fontId="68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0" borderId="32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9" fillId="0" borderId="32" xfId="0" applyFont="1" applyBorder="1" applyAlignment="1">
      <alignment horizontal="left"/>
    </xf>
    <xf numFmtId="0" fontId="59" fillId="0" borderId="44" xfId="0" applyFont="1" applyBorder="1" applyAlignment="1">
      <alignment horizontal="left"/>
    </xf>
    <xf numFmtId="0" fontId="58" fillId="0" borderId="15" xfId="0" applyFont="1" applyBorder="1" applyAlignment="1">
      <alignment horizontal="center" vertical="center" wrapText="1"/>
    </xf>
    <xf numFmtId="9" fontId="59" fillId="34" borderId="13" xfId="0" applyNumberFormat="1" applyFont="1" applyFill="1" applyBorder="1" applyAlignment="1">
      <alignment horizontal="center"/>
    </xf>
    <xf numFmtId="0" fontId="69" fillId="15" borderId="26" xfId="0" applyFont="1" applyFill="1" applyBorder="1" applyAlignment="1">
      <alignment horizontal="center" wrapText="1"/>
    </xf>
    <xf numFmtId="0" fontId="69" fillId="15" borderId="37" xfId="0" applyFont="1" applyFill="1" applyBorder="1" applyAlignment="1">
      <alignment horizont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36" borderId="17" xfId="0" applyFont="1" applyFill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69" fillId="15" borderId="29" xfId="0" applyFont="1" applyFill="1" applyBorder="1" applyAlignment="1">
      <alignment horizont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/>
    </xf>
    <xf numFmtId="0" fontId="56" fillId="35" borderId="35" xfId="0" applyFont="1" applyFill="1" applyBorder="1" applyAlignment="1">
      <alignment horizontal="center"/>
    </xf>
    <xf numFmtId="0" fontId="56" fillId="0" borderId="39" xfId="0" applyFont="1" applyBorder="1" applyAlignment="1">
      <alignment horizontal="center"/>
    </xf>
    <xf numFmtId="9" fontId="59" fillId="13" borderId="29" xfId="0" applyNumberFormat="1" applyFont="1" applyFill="1" applyBorder="1" applyAlignment="1">
      <alignment horizontal="center"/>
    </xf>
    <xf numFmtId="9" fontId="56" fillId="0" borderId="30" xfId="0" applyNumberFormat="1" applyFont="1" applyBorder="1" applyAlignment="1">
      <alignment horizontal="center"/>
    </xf>
    <xf numFmtId="9" fontId="56" fillId="0" borderId="31" xfId="0" applyNumberFormat="1" applyFont="1" applyBorder="1" applyAlignment="1">
      <alignment horizontal="center"/>
    </xf>
    <xf numFmtId="9" fontId="56" fillId="0" borderId="35" xfId="0" applyNumberFormat="1" applyFont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51" xfId="0" applyFont="1" applyBorder="1" applyAlignment="1">
      <alignment horizontal="center"/>
    </xf>
    <xf numFmtId="0" fontId="59" fillId="33" borderId="36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5" xfId="0" applyFont="1" applyBorder="1" applyAlignment="1" quotePrefix="1">
      <alignment horizontal="center"/>
    </xf>
    <xf numFmtId="0" fontId="56" fillId="35" borderId="13" xfId="0" applyFont="1" applyFill="1" applyBorder="1" applyAlignment="1" quotePrefix="1">
      <alignment horizontal="center"/>
    </xf>
    <xf numFmtId="0" fontId="56" fillId="0" borderId="13" xfId="0" applyFont="1" applyBorder="1" applyAlignment="1" quotePrefix="1">
      <alignment horizontal="center"/>
    </xf>
    <xf numFmtId="10" fontId="59" fillId="13" borderId="26" xfId="0" applyNumberFormat="1" applyFont="1" applyFill="1" applyBorder="1" applyAlignment="1">
      <alignment horizontal="center"/>
    </xf>
    <xf numFmtId="10" fontId="56" fillId="0" borderId="17" xfId="0" applyNumberFormat="1" applyFont="1" applyBorder="1" applyAlignment="1">
      <alignment horizontal="center"/>
    </xf>
    <xf numFmtId="10" fontId="56" fillId="0" borderId="40" xfId="0" applyNumberFormat="1" applyFont="1" applyBorder="1" applyAlignment="1">
      <alignment horizontal="center"/>
    </xf>
    <xf numFmtId="10" fontId="56" fillId="0" borderId="13" xfId="0" applyNumberFormat="1" applyFont="1" applyBorder="1" applyAlignment="1">
      <alignment horizontal="center"/>
    </xf>
    <xf numFmtId="10" fontId="56" fillId="0" borderId="32" xfId="0" applyNumberFormat="1" applyFont="1" applyBorder="1" applyAlignment="1">
      <alignment horizontal="center"/>
    </xf>
    <xf numFmtId="0" fontId="67" fillId="35" borderId="26" xfId="0" applyFont="1" applyFill="1" applyBorder="1" applyAlignment="1">
      <alignment horizontal="center" wrapText="1"/>
    </xf>
    <xf numFmtId="0" fontId="67" fillId="35" borderId="37" xfId="0" applyFont="1" applyFill="1" applyBorder="1" applyAlignment="1">
      <alignment horizontal="center" wrapText="1"/>
    </xf>
    <xf numFmtId="0" fontId="67" fillId="35" borderId="29" xfId="0" applyFont="1" applyFill="1" applyBorder="1" applyAlignment="1">
      <alignment horizontal="center" wrapText="1"/>
    </xf>
    <xf numFmtId="0" fontId="56" fillId="0" borderId="44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30"/>
  <sheetViews>
    <sheetView showGridLines="0" zoomScalePageLayoutView="0" workbookViewId="0" topLeftCell="A1">
      <selection activeCell="G16" sqref="G16"/>
    </sheetView>
  </sheetViews>
  <sheetFormatPr defaultColWidth="9.140625" defaultRowHeight="15"/>
  <cols>
    <col min="2" max="2" width="12.140625" style="0" customWidth="1"/>
    <col min="3" max="3" width="14.57421875" style="0" customWidth="1"/>
    <col min="4" max="4" width="11.8515625" style="0" customWidth="1"/>
    <col min="5" max="5" width="12.00390625" style="0" customWidth="1"/>
    <col min="6" max="6" width="9.140625" style="0" customWidth="1"/>
    <col min="7" max="7" width="19.57421875" style="0" customWidth="1"/>
    <col min="8" max="8" width="8.421875" style="0" customWidth="1"/>
    <col min="15" max="15" width="13.7109375" style="0" bestFit="1" customWidth="1"/>
    <col min="16" max="16" width="31.140625" style="0" bestFit="1" customWidth="1"/>
    <col min="17" max="17" width="11.00390625" style="0" bestFit="1" customWidth="1"/>
    <col min="19" max="19" width="13.7109375" style="0" bestFit="1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44562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32"/>
    </row>
    <row r="9" spans="2:9" ht="15">
      <c r="B9" s="31" t="s">
        <v>14</v>
      </c>
      <c r="C9" s="9" t="s">
        <v>3</v>
      </c>
      <c r="D9" s="13">
        <v>13</v>
      </c>
      <c r="E9" s="108">
        <v>1</v>
      </c>
      <c r="F9" s="127"/>
      <c r="G9" s="144" t="s">
        <v>18</v>
      </c>
      <c r="H9" s="145"/>
      <c r="I9" s="48">
        <f>D9/SUM(D9:E9)</f>
        <v>0.9285714285714286</v>
      </c>
    </row>
    <row r="10" spans="2:9" ht="15">
      <c r="B10" s="31" t="s">
        <v>12</v>
      </c>
      <c r="C10" s="9" t="s">
        <v>4</v>
      </c>
      <c r="D10" s="13"/>
      <c r="E10" s="108"/>
      <c r="F10" s="127"/>
      <c r="G10" s="144" t="s">
        <v>17</v>
      </c>
      <c r="H10" s="145"/>
      <c r="I10" s="48">
        <v>0</v>
      </c>
    </row>
    <row r="11" spans="2:9" ht="15">
      <c r="B11" s="45" t="s">
        <v>34</v>
      </c>
      <c r="C11" s="9" t="s">
        <v>15</v>
      </c>
      <c r="D11" s="13"/>
      <c r="E11" s="108"/>
      <c r="F11" s="127"/>
      <c r="G11" s="142" t="s">
        <v>35</v>
      </c>
      <c r="H11" s="143"/>
      <c r="I11" s="49">
        <v>0</v>
      </c>
    </row>
    <row r="12" spans="2:11" ht="15">
      <c r="B12" s="53">
        <f>D55</f>
        <v>14</v>
      </c>
      <c r="C12" s="54" t="s">
        <v>36</v>
      </c>
      <c r="D12" s="16">
        <f>SUM(D9:D11)</f>
        <v>13</v>
      </c>
      <c r="E12" s="151">
        <f>SUM(E9:E11)</f>
        <v>1</v>
      </c>
      <c r="F12" s="152"/>
      <c r="G12" s="153" t="s">
        <v>19</v>
      </c>
      <c r="H12" s="154"/>
      <c r="I12" s="55">
        <f>D12/SUM(D12:E12)</f>
        <v>0.9285714285714286</v>
      </c>
      <c r="K12" s="1"/>
    </row>
    <row r="13" spans="2:11" ht="27" customHeight="1" thickBot="1">
      <c r="B13" s="6"/>
      <c r="C13" s="6"/>
      <c r="D13" s="6"/>
      <c r="E13" s="50"/>
      <c r="F13" s="6"/>
      <c r="G13" s="6"/>
      <c r="H13" s="6"/>
      <c r="I13" s="6"/>
      <c r="K13" s="14"/>
    </row>
    <row r="14" spans="2:11" ht="19.5" customHeight="1" thickBot="1">
      <c r="B14" s="146" t="s">
        <v>5</v>
      </c>
      <c r="C14" s="114"/>
      <c r="D14" s="114"/>
      <c r="E14" s="114"/>
      <c r="F14" s="114"/>
      <c r="G14" s="114"/>
      <c r="H14" s="114"/>
      <c r="I14" s="115"/>
      <c r="K14" s="1"/>
    </row>
    <row r="15" spans="2:11" ht="50.2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  <c r="K15" s="1"/>
    </row>
    <row r="16" spans="2:11" ht="14.25" customHeight="1">
      <c r="B16" s="16">
        <f>F55</f>
        <v>7</v>
      </c>
      <c r="C16" s="103">
        <v>1</v>
      </c>
      <c r="D16" s="103"/>
      <c r="E16" s="103">
        <v>3</v>
      </c>
      <c r="F16" s="103"/>
      <c r="G16" s="13">
        <v>3</v>
      </c>
      <c r="H16" s="103">
        <v>0</v>
      </c>
      <c r="I16" s="103"/>
      <c r="K16" s="1"/>
    </row>
    <row r="17" spans="2:11" ht="15">
      <c r="B17" s="51">
        <f>C17+E17+G17+H17</f>
        <v>1</v>
      </c>
      <c r="C17" s="156">
        <f>C16/B16</f>
        <v>0.14285714285714285</v>
      </c>
      <c r="D17" s="156"/>
      <c r="E17" s="156">
        <f>E16/B16</f>
        <v>0.42857142857142855</v>
      </c>
      <c r="F17" s="156"/>
      <c r="G17" s="51">
        <f>G16/B16</f>
        <v>0.42857142857142855</v>
      </c>
      <c r="H17" s="156">
        <f>H16/B16</f>
        <v>0</v>
      </c>
      <c r="I17" s="156"/>
      <c r="K17" s="1"/>
    </row>
    <row r="18" spans="2:11" ht="15">
      <c r="B18" s="6"/>
      <c r="C18" s="6"/>
      <c r="D18" s="6"/>
      <c r="E18" s="11"/>
      <c r="F18" s="11"/>
      <c r="G18" s="6"/>
      <c r="H18" s="6"/>
      <c r="I18" s="6"/>
      <c r="K18" s="1"/>
    </row>
    <row r="19" spans="2:11" ht="19.5" customHeight="1" thickBot="1">
      <c r="B19" s="6"/>
      <c r="C19" s="6"/>
      <c r="D19" s="6"/>
      <c r="E19" s="6"/>
      <c r="F19" s="6"/>
      <c r="G19" s="6"/>
      <c r="H19" s="6"/>
      <c r="I19" s="6"/>
      <c r="K19" s="1"/>
    </row>
    <row r="20" spans="2:11" ht="15.75" thickBot="1">
      <c r="B20" s="116" t="s">
        <v>27</v>
      </c>
      <c r="C20" s="117"/>
      <c r="D20" s="117"/>
      <c r="E20" s="117"/>
      <c r="F20" s="117"/>
      <c r="G20" s="117"/>
      <c r="H20" s="60">
        <v>0</v>
      </c>
      <c r="I20" s="52">
        <f>H20/SUM(D12:E12)</f>
        <v>0</v>
      </c>
      <c r="K20" s="1"/>
    </row>
    <row r="21" spans="2:11" ht="15.75" thickBot="1">
      <c r="B21" s="6"/>
      <c r="C21" s="6"/>
      <c r="D21" s="6"/>
      <c r="E21" s="6"/>
      <c r="F21" s="6"/>
      <c r="G21" s="6"/>
      <c r="H21" s="6"/>
      <c r="I21" s="6"/>
      <c r="K21" s="1"/>
    </row>
    <row r="22" spans="2:19" ht="30" customHeight="1" thickBot="1">
      <c r="B22" s="157" t="s">
        <v>9</v>
      </c>
      <c r="C22" s="158"/>
      <c r="D22" s="158"/>
      <c r="E22" s="158"/>
      <c r="F22" s="158"/>
      <c r="G22" s="158"/>
      <c r="H22" s="158"/>
      <c r="I22" s="158"/>
      <c r="K22" s="1"/>
      <c r="O22" s="5"/>
      <c r="P22" s="5"/>
      <c r="Q22" s="5"/>
      <c r="R22" s="5"/>
      <c r="S22" s="5"/>
    </row>
    <row r="23" spans="2:19" ht="24.75" customHeight="1" thickBot="1">
      <c r="B23" s="12" t="s">
        <v>10</v>
      </c>
      <c r="C23" s="12" t="s">
        <v>11</v>
      </c>
      <c r="D23" s="163" t="s">
        <v>12</v>
      </c>
      <c r="E23" s="164"/>
      <c r="F23" s="161" t="s">
        <v>24</v>
      </c>
      <c r="G23" s="162"/>
      <c r="H23" s="159" t="s">
        <v>13</v>
      </c>
      <c r="I23" s="160"/>
      <c r="K23" s="4"/>
      <c r="O23" s="20"/>
      <c r="P23" s="20"/>
      <c r="Q23" s="20"/>
      <c r="R23" s="3"/>
      <c r="S23" s="20"/>
    </row>
    <row r="24" spans="2:19" ht="15.75">
      <c r="B24" s="17">
        <v>44562</v>
      </c>
      <c r="C24" s="77"/>
      <c r="D24" s="94"/>
      <c r="E24" s="95"/>
      <c r="F24" s="94"/>
      <c r="G24" s="95"/>
      <c r="H24" s="94"/>
      <c r="I24" s="95"/>
      <c r="O24" s="20"/>
      <c r="P24" s="20"/>
      <c r="Q24" s="20"/>
      <c r="R24" s="3"/>
      <c r="S24" s="20"/>
    </row>
    <row r="25" spans="2:19" ht="15.75">
      <c r="B25" s="17">
        <v>44563</v>
      </c>
      <c r="C25" s="77"/>
      <c r="D25" s="94"/>
      <c r="E25" s="95"/>
      <c r="F25" s="94"/>
      <c r="G25" s="95"/>
      <c r="H25" s="94"/>
      <c r="I25" s="95"/>
      <c r="O25" s="21"/>
      <c r="P25" s="20"/>
      <c r="Q25" s="20"/>
      <c r="R25" s="20"/>
      <c r="S25" s="20"/>
    </row>
    <row r="26" spans="2:19" ht="15.75">
      <c r="B26" s="17">
        <v>44564</v>
      </c>
      <c r="C26" s="77"/>
      <c r="D26" s="94"/>
      <c r="E26" s="95"/>
      <c r="F26" s="94"/>
      <c r="G26" s="95"/>
      <c r="H26" s="94"/>
      <c r="I26" s="95"/>
      <c r="O26" s="21"/>
      <c r="P26" s="20"/>
      <c r="Q26" s="20"/>
      <c r="R26" s="20"/>
      <c r="S26" s="20"/>
    </row>
    <row r="27" spans="2:19" ht="15.75">
      <c r="B27" s="17">
        <v>44565</v>
      </c>
      <c r="C27" s="77"/>
      <c r="D27" s="94"/>
      <c r="E27" s="95"/>
      <c r="F27" s="94"/>
      <c r="G27" s="95"/>
      <c r="H27" s="94"/>
      <c r="I27" s="95"/>
      <c r="O27" s="21"/>
      <c r="P27" s="20"/>
      <c r="Q27" s="20"/>
      <c r="R27" s="20"/>
      <c r="S27" s="20"/>
    </row>
    <row r="28" spans="2:19" ht="15.75">
      <c r="B28" s="17">
        <v>44566</v>
      </c>
      <c r="C28" s="77"/>
      <c r="D28" s="94"/>
      <c r="E28" s="95"/>
      <c r="F28" s="94"/>
      <c r="G28" s="95"/>
      <c r="H28" s="94"/>
      <c r="I28" s="95"/>
      <c r="O28" s="21"/>
      <c r="P28" s="20"/>
      <c r="Q28" s="20"/>
      <c r="R28" s="20"/>
      <c r="S28" s="20"/>
    </row>
    <row r="29" spans="2:19" ht="15.75">
      <c r="B29" s="17">
        <v>44567</v>
      </c>
      <c r="C29" s="77"/>
      <c r="D29" s="94"/>
      <c r="E29" s="95"/>
      <c r="F29" s="94"/>
      <c r="G29" s="95"/>
      <c r="H29" s="94"/>
      <c r="I29" s="95"/>
      <c r="O29" s="21"/>
      <c r="P29" s="20"/>
      <c r="Q29" s="20"/>
      <c r="R29" s="20"/>
      <c r="S29" s="20"/>
    </row>
    <row r="30" spans="2:19" ht="15.75">
      <c r="B30" s="17">
        <v>44568</v>
      </c>
      <c r="C30" s="77"/>
      <c r="D30" s="94"/>
      <c r="E30" s="95"/>
      <c r="F30" s="94"/>
      <c r="G30" s="95"/>
      <c r="H30" s="94"/>
      <c r="I30" s="95"/>
      <c r="O30" s="21"/>
      <c r="P30" s="20"/>
      <c r="Q30" s="20"/>
      <c r="R30" s="20"/>
      <c r="S30" s="20"/>
    </row>
    <row r="31" spans="2:19" ht="15.75">
      <c r="B31" s="17">
        <v>44569</v>
      </c>
      <c r="C31" s="77"/>
      <c r="D31" s="94"/>
      <c r="E31" s="95"/>
      <c r="F31" s="94"/>
      <c r="G31" s="95"/>
      <c r="H31" s="94"/>
      <c r="I31" s="95"/>
      <c r="O31" s="21"/>
      <c r="P31" s="20"/>
      <c r="Q31" s="20"/>
      <c r="R31" s="20"/>
      <c r="S31" s="20"/>
    </row>
    <row r="32" spans="2:19" ht="15.75">
      <c r="B32" s="17">
        <v>44570</v>
      </c>
      <c r="C32" s="77"/>
      <c r="D32" s="94"/>
      <c r="E32" s="95"/>
      <c r="F32" s="94"/>
      <c r="G32" s="95"/>
      <c r="H32" s="94"/>
      <c r="I32" s="95"/>
      <c r="O32" s="21"/>
      <c r="P32" s="20"/>
      <c r="Q32" s="20"/>
      <c r="R32" s="20"/>
      <c r="S32" s="20"/>
    </row>
    <row r="33" spans="2:19" ht="15.75">
      <c r="B33" s="17">
        <v>44571</v>
      </c>
      <c r="C33" s="77"/>
      <c r="D33" s="94"/>
      <c r="E33" s="95"/>
      <c r="F33" s="94"/>
      <c r="G33" s="95"/>
      <c r="H33" s="94"/>
      <c r="I33" s="95"/>
      <c r="O33" s="21"/>
      <c r="P33" s="20"/>
      <c r="Q33" s="20"/>
      <c r="R33" s="20"/>
      <c r="S33" s="20"/>
    </row>
    <row r="34" spans="2:19" ht="15.75">
      <c r="B34" s="17">
        <v>44572</v>
      </c>
      <c r="C34" s="77"/>
      <c r="D34" s="94"/>
      <c r="E34" s="95"/>
      <c r="F34" s="94"/>
      <c r="G34" s="95"/>
      <c r="H34" s="94"/>
      <c r="I34" s="95"/>
      <c r="O34" s="21"/>
      <c r="P34" s="20"/>
      <c r="Q34" s="20"/>
      <c r="R34" s="20"/>
      <c r="S34" s="20"/>
    </row>
    <row r="35" spans="2:19" ht="15.75">
      <c r="B35" s="17">
        <v>44573</v>
      </c>
      <c r="C35" s="77"/>
      <c r="D35" s="94"/>
      <c r="E35" s="95"/>
      <c r="F35" s="94"/>
      <c r="G35" s="95"/>
      <c r="H35" s="94"/>
      <c r="I35" s="95"/>
      <c r="O35" s="21"/>
      <c r="P35" s="20"/>
      <c r="Q35" s="20"/>
      <c r="R35" s="20"/>
      <c r="S35" s="20"/>
    </row>
    <row r="36" spans="2:19" ht="15.75">
      <c r="B36" s="17">
        <v>44574</v>
      </c>
      <c r="C36" s="77"/>
      <c r="D36" s="94"/>
      <c r="E36" s="95"/>
      <c r="F36" s="94"/>
      <c r="G36" s="95"/>
      <c r="H36" s="94"/>
      <c r="I36" s="95"/>
      <c r="O36" s="21"/>
      <c r="P36" s="20"/>
      <c r="Q36" s="20"/>
      <c r="R36" s="20"/>
      <c r="S36" s="20"/>
    </row>
    <row r="37" spans="2:19" ht="15">
      <c r="B37" s="17">
        <v>44575</v>
      </c>
      <c r="C37" s="77"/>
      <c r="D37" s="94"/>
      <c r="E37" s="95"/>
      <c r="F37" s="94"/>
      <c r="G37" s="95"/>
      <c r="H37" s="94"/>
      <c r="I37" s="95"/>
      <c r="O37" s="21"/>
      <c r="P37" s="2"/>
      <c r="Q37" s="22"/>
      <c r="R37" s="2"/>
      <c r="S37" s="2"/>
    </row>
    <row r="38" spans="2:19" ht="15">
      <c r="B38" s="17">
        <v>44576</v>
      </c>
      <c r="C38" s="77"/>
      <c r="D38" s="94"/>
      <c r="E38" s="95"/>
      <c r="F38" s="94"/>
      <c r="G38" s="95"/>
      <c r="H38" s="94"/>
      <c r="I38" s="95"/>
      <c r="O38" s="21"/>
      <c r="P38" s="2"/>
      <c r="Q38" s="2"/>
      <c r="R38" s="2"/>
      <c r="S38" s="2"/>
    </row>
    <row r="39" spans="2:19" ht="15.75">
      <c r="B39" s="17">
        <v>44577</v>
      </c>
      <c r="C39" s="77"/>
      <c r="D39" s="94"/>
      <c r="E39" s="95"/>
      <c r="F39" s="94"/>
      <c r="G39" s="95"/>
      <c r="H39" s="94"/>
      <c r="I39" s="95"/>
      <c r="O39" s="23"/>
      <c r="P39" s="2"/>
      <c r="Q39" s="2"/>
      <c r="R39" s="2"/>
      <c r="S39" s="2"/>
    </row>
    <row r="40" spans="2:19" ht="15.75">
      <c r="B40" s="17">
        <v>44578</v>
      </c>
      <c r="C40" s="77"/>
      <c r="D40" s="94"/>
      <c r="E40" s="95"/>
      <c r="F40" s="94"/>
      <c r="G40" s="95"/>
      <c r="H40" s="94"/>
      <c r="I40" s="95"/>
      <c r="P40" s="24"/>
      <c r="Q40" s="24"/>
      <c r="R40" s="25"/>
      <c r="S40" s="26"/>
    </row>
    <row r="41" spans="2:19" ht="15.75">
      <c r="B41" s="17">
        <v>44579</v>
      </c>
      <c r="C41" s="77"/>
      <c r="D41" s="94"/>
      <c r="E41" s="95"/>
      <c r="F41" s="94"/>
      <c r="G41" s="95"/>
      <c r="H41" s="94"/>
      <c r="I41" s="95"/>
      <c r="P41" s="24"/>
      <c r="Q41" s="24"/>
      <c r="R41" s="25"/>
      <c r="S41" s="26"/>
    </row>
    <row r="42" spans="2:19" ht="15.75">
      <c r="B42" s="17">
        <v>44580</v>
      </c>
      <c r="C42" s="77"/>
      <c r="D42" s="94"/>
      <c r="E42" s="95"/>
      <c r="F42" s="94"/>
      <c r="G42" s="95"/>
      <c r="H42" s="94"/>
      <c r="I42" s="95"/>
      <c r="P42" s="19"/>
      <c r="Q42" s="19"/>
      <c r="R42" s="25"/>
      <c r="S42" s="26"/>
    </row>
    <row r="43" spans="2:19" ht="15.75">
      <c r="B43" s="17">
        <v>44581</v>
      </c>
      <c r="C43" s="77"/>
      <c r="D43" s="94"/>
      <c r="E43" s="95"/>
      <c r="F43" s="94"/>
      <c r="G43" s="95"/>
      <c r="H43" s="94"/>
      <c r="I43" s="95"/>
      <c r="P43" s="19"/>
      <c r="Q43" s="19"/>
      <c r="R43" s="25"/>
      <c r="S43" s="26"/>
    </row>
    <row r="44" spans="2:19" ht="15.75">
      <c r="B44" s="17">
        <v>44582</v>
      </c>
      <c r="C44" s="77"/>
      <c r="D44" s="94"/>
      <c r="E44" s="95"/>
      <c r="F44" s="94"/>
      <c r="G44" s="95"/>
      <c r="H44" s="94"/>
      <c r="I44" s="95"/>
      <c r="P44" s="150"/>
      <c r="Q44" s="150"/>
      <c r="R44" s="25"/>
      <c r="S44" s="26"/>
    </row>
    <row r="45" spans="2:9" ht="15">
      <c r="B45" s="17">
        <v>44583</v>
      </c>
      <c r="C45" s="77"/>
      <c r="D45" s="94"/>
      <c r="E45" s="95"/>
      <c r="F45" s="94"/>
      <c r="G45" s="95"/>
      <c r="H45" s="94"/>
      <c r="I45" s="95"/>
    </row>
    <row r="46" spans="2:9" ht="15">
      <c r="B46" s="17">
        <v>44584</v>
      </c>
      <c r="C46" s="77"/>
      <c r="D46" s="94"/>
      <c r="E46" s="95"/>
      <c r="F46" s="94"/>
      <c r="G46" s="95"/>
      <c r="H46" s="94"/>
      <c r="I46" s="95"/>
    </row>
    <row r="47" spans="2:9" ht="15">
      <c r="B47" s="17">
        <v>44585</v>
      </c>
      <c r="C47" s="77"/>
      <c r="D47" s="94"/>
      <c r="E47" s="95"/>
      <c r="F47" s="94"/>
      <c r="G47" s="95"/>
      <c r="H47" s="94"/>
      <c r="I47" s="95"/>
    </row>
    <row r="48" spans="2:9" ht="15">
      <c r="B48" s="17">
        <v>44586</v>
      </c>
      <c r="C48" s="77"/>
      <c r="D48" s="94"/>
      <c r="E48" s="95"/>
      <c r="F48" s="94"/>
      <c r="G48" s="95"/>
      <c r="H48" s="94"/>
      <c r="I48" s="95"/>
    </row>
    <row r="49" spans="2:9" ht="15">
      <c r="B49" s="17">
        <v>44587</v>
      </c>
      <c r="C49" s="78">
        <v>6</v>
      </c>
      <c r="D49" s="133">
        <v>3</v>
      </c>
      <c r="E49" s="134"/>
      <c r="F49" s="133">
        <v>2</v>
      </c>
      <c r="G49" s="134"/>
      <c r="H49" s="133">
        <v>1</v>
      </c>
      <c r="I49" s="134"/>
    </row>
    <row r="50" spans="2:9" ht="15">
      <c r="B50" s="17">
        <v>44588</v>
      </c>
      <c r="C50" s="18">
        <v>6</v>
      </c>
      <c r="D50" s="108">
        <v>2</v>
      </c>
      <c r="E50" s="127"/>
      <c r="F50" s="108">
        <v>3</v>
      </c>
      <c r="G50" s="127"/>
      <c r="H50" s="108">
        <v>1</v>
      </c>
      <c r="I50" s="127"/>
    </row>
    <row r="51" spans="2:9" ht="15">
      <c r="B51" s="17">
        <v>44589</v>
      </c>
      <c r="C51" s="18">
        <v>6</v>
      </c>
      <c r="D51" s="108">
        <v>4</v>
      </c>
      <c r="E51" s="127"/>
      <c r="F51" s="108">
        <v>2</v>
      </c>
      <c r="G51" s="127"/>
      <c r="H51" s="108"/>
      <c r="I51" s="127"/>
    </row>
    <row r="52" spans="2:9" ht="15">
      <c r="B52" s="17">
        <v>44590</v>
      </c>
      <c r="C52" s="79"/>
      <c r="D52" s="125"/>
      <c r="E52" s="126"/>
      <c r="F52" s="125"/>
      <c r="G52" s="126"/>
      <c r="H52" s="125"/>
      <c r="I52" s="126"/>
    </row>
    <row r="53" spans="2:9" ht="15">
      <c r="B53" s="17">
        <v>44591</v>
      </c>
      <c r="C53" s="79"/>
      <c r="D53" s="80"/>
      <c r="E53" s="81"/>
      <c r="F53" s="80"/>
      <c r="G53" s="81"/>
      <c r="H53" s="80"/>
      <c r="I53" s="81"/>
    </row>
    <row r="54" spans="2:9" ht="15.75" thickBot="1">
      <c r="B54" s="17">
        <v>44592</v>
      </c>
      <c r="C54" s="18">
        <v>6</v>
      </c>
      <c r="D54" s="108">
        <v>5</v>
      </c>
      <c r="E54" s="127"/>
      <c r="F54" s="108"/>
      <c r="G54" s="127"/>
      <c r="H54" s="108">
        <v>1</v>
      </c>
      <c r="I54" s="127"/>
    </row>
    <row r="55" spans="2:9" ht="15.75" thickBot="1">
      <c r="B55" s="28" t="s">
        <v>25</v>
      </c>
      <c r="C55" s="56">
        <f>SUM(C29:C54)</f>
        <v>24</v>
      </c>
      <c r="D55" s="138">
        <f>SUM(D29:D54)</f>
        <v>14</v>
      </c>
      <c r="E55" s="139"/>
      <c r="F55" s="138">
        <f>SUM(F29:F54)</f>
        <v>7</v>
      </c>
      <c r="G55" s="139"/>
      <c r="H55" s="128">
        <f>SUM(H29:H54)</f>
        <v>3</v>
      </c>
      <c r="I55" s="129"/>
    </row>
    <row r="56" spans="2:9" ht="15">
      <c r="B56" s="6"/>
      <c r="C56" s="6"/>
      <c r="D56" s="135"/>
      <c r="E56" s="135"/>
      <c r="F56" s="135"/>
      <c r="G56" s="135"/>
      <c r="H56" s="6"/>
      <c r="I56" s="6"/>
    </row>
    <row r="57" spans="2:9" ht="15">
      <c r="B57" s="6"/>
      <c r="C57" s="6"/>
      <c r="D57" s="6"/>
      <c r="E57" s="6"/>
      <c r="F57" s="135"/>
      <c r="G57" s="135"/>
      <c r="H57" s="6"/>
      <c r="I57" s="6"/>
    </row>
    <row r="58" spans="2:9" ht="15">
      <c r="B58" s="6"/>
      <c r="C58" s="6"/>
      <c r="D58" s="6"/>
      <c r="E58" s="6"/>
      <c r="F58" s="135"/>
      <c r="G58" s="135"/>
      <c r="H58" s="6"/>
      <c r="I58" s="6"/>
    </row>
    <row r="59" spans="2:9" ht="15">
      <c r="B59" s="6"/>
      <c r="C59" s="6"/>
      <c r="D59" s="6"/>
      <c r="E59" s="6"/>
      <c r="F59" s="135"/>
      <c r="G59" s="135"/>
      <c r="H59" s="6"/>
      <c r="I59" s="6"/>
    </row>
    <row r="60" spans="2:9" ht="15.75" thickBot="1">
      <c r="B60" s="6"/>
      <c r="C60" s="6"/>
      <c r="D60" s="6"/>
      <c r="E60" s="6"/>
      <c r="F60" s="135"/>
      <c r="G60" s="135"/>
      <c r="H60" s="6"/>
      <c r="I60" s="6"/>
    </row>
    <row r="61" spans="2:9" ht="15.75">
      <c r="B61" s="37" t="s">
        <v>31</v>
      </c>
      <c r="C61" s="38"/>
      <c r="D61" s="39"/>
      <c r="E61" s="40"/>
      <c r="F61" s="118" t="s">
        <v>28</v>
      </c>
      <c r="G61" s="119"/>
      <c r="H61" s="119"/>
      <c r="I61" s="120"/>
    </row>
    <row r="62" spans="2:9" ht="15">
      <c r="B62" s="41"/>
      <c r="C62" s="42"/>
      <c r="D62" s="42"/>
      <c r="E62" s="42"/>
      <c r="F62" s="136" t="s">
        <v>32</v>
      </c>
      <c r="G62" s="137"/>
      <c r="H62" s="104" t="s">
        <v>3</v>
      </c>
      <c r="I62" s="105"/>
    </row>
    <row r="63" spans="2:9" ht="15">
      <c r="B63" s="35" t="s">
        <v>29</v>
      </c>
      <c r="C63" s="13">
        <v>0</v>
      </c>
      <c r="D63" s="123">
        <v>0</v>
      </c>
      <c r="E63" s="124"/>
      <c r="F63" s="102"/>
      <c r="G63" s="103"/>
      <c r="H63" s="108">
        <v>0</v>
      </c>
      <c r="I63" s="109"/>
    </row>
    <row r="64" spans="2:9" ht="15">
      <c r="B64" s="35" t="s">
        <v>30</v>
      </c>
      <c r="C64" s="13">
        <v>0</v>
      </c>
      <c r="D64" s="123">
        <v>0</v>
      </c>
      <c r="E64" s="124"/>
      <c r="F64" s="102"/>
      <c r="G64" s="103"/>
      <c r="H64" s="108">
        <v>0</v>
      </c>
      <c r="I64" s="109"/>
    </row>
    <row r="65" spans="2:9" ht="15.75" thickBot="1">
      <c r="B65" s="36" t="s">
        <v>15</v>
      </c>
      <c r="C65" s="34">
        <v>0</v>
      </c>
      <c r="D65" s="121">
        <v>0</v>
      </c>
      <c r="E65" s="122"/>
      <c r="F65" s="100"/>
      <c r="G65" s="101"/>
      <c r="H65" s="106">
        <v>0</v>
      </c>
      <c r="I65" s="107"/>
    </row>
    <row r="66" spans="2:9" ht="15.75" thickBot="1">
      <c r="B66" s="43" t="s">
        <v>33</v>
      </c>
      <c r="C66" s="44">
        <f>SUM(C63:C65)</f>
        <v>0</v>
      </c>
      <c r="D66" s="96">
        <v>0</v>
      </c>
      <c r="E66" s="97"/>
      <c r="F66" s="98">
        <f>SUM(F63:F65)</f>
        <v>0</v>
      </c>
      <c r="G66" s="99"/>
      <c r="H66" s="98">
        <f>SUM(H63:H65)</f>
        <v>0</v>
      </c>
      <c r="I66" s="99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  <row r="75" spans="2:9" ht="15">
      <c r="B75" s="6"/>
      <c r="C75" s="6"/>
      <c r="D75" s="6"/>
      <c r="E75" s="6"/>
      <c r="F75" s="6"/>
      <c r="G75" s="6"/>
      <c r="H75" s="6"/>
      <c r="I75" s="6"/>
    </row>
    <row r="76" spans="2:9" ht="15">
      <c r="B76" s="6"/>
      <c r="C76" s="6"/>
      <c r="D76" s="6"/>
      <c r="E76" s="6"/>
      <c r="F76" s="6"/>
      <c r="G76" s="6"/>
      <c r="H76" s="6"/>
      <c r="I76" s="6"/>
    </row>
    <row r="77" spans="2:9" ht="15">
      <c r="B77" s="6"/>
      <c r="C77" s="6"/>
      <c r="D77" s="6"/>
      <c r="E77" s="6"/>
      <c r="F77" s="6"/>
      <c r="G77" s="6"/>
      <c r="H77" s="6"/>
      <c r="I77" s="6"/>
    </row>
    <row r="78" spans="2:9" ht="15">
      <c r="B78" s="6"/>
      <c r="C78" s="6"/>
      <c r="D78" s="6"/>
      <c r="E78" s="6"/>
      <c r="F78" s="6"/>
      <c r="G78" s="6"/>
      <c r="H78" s="6"/>
      <c r="I78" s="6"/>
    </row>
    <row r="79" spans="2:9" ht="15">
      <c r="B79" s="6"/>
      <c r="C79" s="6"/>
      <c r="D79" s="6"/>
      <c r="E79" s="6"/>
      <c r="F79" s="6"/>
      <c r="G79" s="6"/>
      <c r="H79" s="6"/>
      <c r="I79" s="6"/>
    </row>
    <row r="80" spans="2:9" ht="15">
      <c r="B80" s="6"/>
      <c r="C80" s="6"/>
      <c r="D80" s="6"/>
      <c r="E80" s="6"/>
      <c r="F80" s="6"/>
      <c r="G80" s="6"/>
      <c r="H80" s="6"/>
      <c r="I80" s="6"/>
    </row>
    <row r="81" spans="2:9" ht="15">
      <c r="B81" s="6"/>
      <c r="C81" s="6"/>
      <c r="D81" s="6"/>
      <c r="E81" s="6"/>
      <c r="F81" s="6"/>
      <c r="G81" s="6"/>
      <c r="H81" s="6"/>
      <c r="I81" s="6"/>
    </row>
    <row r="82" spans="2:9" ht="15">
      <c r="B82" s="6"/>
      <c r="C82" s="6"/>
      <c r="D82" s="6"/>
      <c r="E82" s="6"/>
      <c r="F82" s="6"/>
      <c r="G82" s="6"/>
      <c r="H82" s="6"/>
      <c r="I82" s="6"/>
    </row>
    <row r="83" spans="2:9" ht="15">
      <c r="B83" s="6"/>
      <c r="C83" s="6"/>
      <c r="D83" s="6"/>
      <c r="E83" s="6"/>
      <c r="F83" s="6"/>
      <c r="G83" s="6"/>
      <c r="H83" s="6"/>
      <c r="I83" s="6"/>
    </row>
    <row r="84" spans="2:9" ht="15">
      <c r="B84" s="6"/>
      <c r="C84" s="6"/>
      <c r="D84" s="6"/>
      <c r="E84" s="6"/>
      <c r="F84" s="6"/>
      <c r="G84" s="6"/>
      <c r="H84" s="6"/>
      <c r="I84" s="6"/>
    </row>
    <row r="85" spans="2:9" ht="15">
      <c r="B85" s="6"/>
      <c r="C85" s="6"/>
      <c r="D85" s="6"/>
      <c r="E85" s="6"/>
      <c r="F85" s="6"/>
      <c r="G85" s="6"/>
      <c r="H85" s="6"/>
      <c r="I85" s="6"/>
    </row>
    <row r="86" spans="2:9" ht="15">
      <c r="B86" s="6"/>
      <c r="C86" s="6"/>
      <c r="D86" s="6"/>
      <c r="E86" s="6"/>
      <c r="F86" s="6"/>
      <c r="G86" s="6"/>
      <c r="H86" s="6"/>
      <c r="I86" s="6"/>
    </row>
    <row r="87" spans="2:9" ht="15">
      <c r="B87" s="6"/>
      <c r="C87" s="6"/>
      <c r="D87" s="6"/>
      <c r="E87" s="6"/>
      <c r="F87" s="6"/>
      <c r="G87" s="6"/>
      <c r="H87" s="6"/>
      <c r="I87" s="6"/>
    </row>
    <row r="88" spans="2:9" ht="15">
      <c r="B88" s="6"/>
      <c r="C88" s="6"/>
      <c r="D88" s="6"/>
      <c r="E88" s="6"/>
      <c r="F88" s="6"/>
      <c r="G88" s="6"/>
      <c r="H88" s="6"/>
      <c r="I88" s="6"/>
    </row>
    <row r="89" spans="2:9" ht="15">
      <c r="B89" s="6"/>
      <c r="C89" s="6"/>
      <c r="D89" s="6"/>
      <c r="E89" s="6"/>
      <c r="F89" s="6"/>
      <c r="G89" s="6"/>
      <c r="H89" s="6"/>
      <c r="I89" s="6"/>
    </row>
    <row r="90" spans="2:9" ht="15">
      <c r="B90" s="6"/>
      <c r="C90" s="6"/>
      <c r="D90" s="6"/>
      <c r="E90" s="6"/>
      <c r="F90" s="6"/>
      <c r="G90" s="6"/>
      <c r="H90" s="6"/>
      <c r="I90" s="6"/>
    </row>
    <row r="91" spans="2:9" ht="15">
      <c r="B91" s="6"/>
      <c r="C91" s="6"/>
      <c r="D91" s="6"/>
      <c r="E91" s="6"/>
      <c r="F91" s="6"/>
      <c r="G91" s="6"/>
      <c r="H91" s="6"/>
      <c r="I91" s="6"/>
    </row>
    <row r="92" spans="2:9" ht="15">
      <c r="B92" s="6"/>
      <c r="C92" s="6"/>
      <c r="D92" s="6"/>
      <c r="E92" s="6"/>
      <c r="F92" s="6"/>
      <c r="G92" s="6"/>
      <c r="H92" s="6"/>
      <c r="I92" s="6"/>
    </row>
    <row r="93" spans="2:9" ht="15">
      <c r="B93" s="6"/>
      <c r="C93" s="6"/>
      <c r="D93" s="6"/>
      <c r="E93" s="6"/>
      <c r="F93" s="6"/>
      <c r="G93" s="6"/>
      <c r="H93" s="6"/>
      <c r="I93" s="6"/>
    </row>
    <row r="94" spans="2:9" ht="15">
      <c r="B94" s="6"/>
      <c r="C94" s="6"/>
      <c r="D94" s="6"/>
      <c r="E94" s="6"/>
      <c r="F94" s="6"/>
      <c r="G94" s="6"/>
      <c r="H94" s="6"/>
      <c r="I94" s="6"/>
    </row>
    <row r="95" spans="2:9" ht="15">
      <c r="B95" s="6"/>
      <c r="C95" s="6"/>
      <c r="D95" s="6"/>
      <c r="E95" s="6"/>
      <c r="F95" s="6"/>
      <c r="G95" s="6"/>
      <c r="H95" s="6"/>
      <c r="I95" s="6"/>
    </row>
    <row r="96" spans="2:9" ht="15">
      <c r="B96" s="6"/>
      <c r="C96" s="6"/>
      <c r="D96" s="6"/>
      <c r="E96" s="6"/>
      <c r="F96" s="6"/>
      <c r="G96" s="6"/>
      <c r="H96" s="6"/>
      <c r="I96" s="6"/>
    </row>
    <row r="97" spans="2:9" ht="15">
      <c r="B97" s="6"/>
      <c r="C97" s="6"/>
      <c r="D97" s="6"/>
      <c r="E97" s="6"/>
      <c r="F97" s="6"/>
      <c r="G97" s="6"/>
      <c r="H97" s="6"/>
      <c r="I97" s="6"/>
    </row>
    <row r="98" spans="2:9" ht="15">
      <c r="B98" s="6"/>
      <c r="C98" s="6"/>
      <c r="D98" s="6"/>
      <c r="E98" s="6"/>
      <c r="F98" s="6"/>
      <c r="G98" s="6"/>
      <c r="H98" s="6"/>
      <c r="I98" s="6"/>
    </row>
    <row r="99" spans="2:9" ht="15">
      <c r="B99" s="6"/>
      <c r="C99" s="6"/>
      <c r="D99" s="6"/>
      <c r="E99" s="6"/>
      <c r="F99" s="6"/>
      <c r="G99" s="6"/>
      <c r="H99" s="6"/>
      <c r="I99" s="6"/>
    </row>
    <row r="100" spans="2:9" ht="15">
      <c r="B100" s="6"/>
      <c r="C100" s="6"/>
      <c r="D100" s="6"/>
      <c r="E100" s="6"/>
      <c r="F100" s="6"/>
      <c r="G100" s="6"/>
      <c r="H100" s="6"/>
      <c r="I100" s="6"/>
    </row>
    <row r="101" spans="2:9" ht="15">
      <c r="B101" s="6"/>
      <c r="C101" s="6"/>
      <c r="D101" s="6"/>
      <c r="E101" s="6"/>
      <c r="F101" s="6"/>
      <c r="G101" s="6"/>
      <c r="H101" s="6"/>
      <c r="I101" s="6"/>
    </row>
    <row r="102" spans="2:9" ht="15">
      <c r="B102" s="6"/>
      <c r="C102" s="6"/>
      <c r="D102" s="6"/>
      <c r="E102" s="6"/>
      <c r="F102" s="6"/>
      <c r="G102" s="6"/>
      <c r="H102" s="6"/>
      <c r="I102" s="6"/>
    </row>
    <row r="103" spans="2:9" ht="15">
      <c r="B103" s="6"/>
      <c r="C103" s="6"/>
      <c r="D103" s="6"/>
      <c r="E103" s="6"/>
      <c r="F103" s="6"/>
      <c r="G103" s="6"/>
      <c r="H103" s="6"/>
      <c r="I103" s="6"/>
    </row>
    <row r="104" spans="2:9" ht="15">
      <c r="B104" s="6"/>
      <c r="C104" s="6"/>
      <c r="D104" s="6"/>
      <c r="E104" s="6"/>
      <c r="F104" s="6"/>
      <c r="G104" s="6"/>
      <c r="H104" s="6"/>
      <c r="I104" s="6"/>
    </row>
    <row r="105" spans="2:9" ht="15">
      <c r="B105" s="6"/>
      <c r="C105" s="6"/>
      <c r="D105" s="6"/>
      <c r="E105" s="6"/>
      <c r="F105" s="6"/>
      <c r="G105" s="6"/>
      <c r="H105" s="6"/>
      <c r="I105" s="6"/>
    </row>
    <row r="106" spans="2:9" ht="15">
      <c r="B106" s="6"/>
      <c r="C106" s="6"/>
      <c r="D106" s="6"/>
      <c r="E106" s="6"/>
      <c r="F106" s="6"/>
      <c r="G106" s="6"/>
      <c r="H106" s="6"/>
      <c r="I106" s="6"/>
    </row>
    <row r="107" spans="2:9" ht="15">
      <c r="B107" s="6"/>
      <c r="C107" s="6"/>
      <c r="D107" s="6"/>
      <c r="E107" s="6"/>
      <c r="F107" s="6"/>
      <c r="G107" s="6"/>
      <c r="H107" s="6"/>
      <c r="I107" s="6"/>
    </row>
    <row r="108" spans="2:9" ht="15">
      <c r="B108" s="6"/>
      <c r="C108" s="6"/>
      <c r="D108" s="6"/>
      <c r="E108" s="6"/>
      <c r="F108" s="6"/>
      <c r="G108" s="6"/>
      <c r="H108" s="6"/>
      <c r="I108" s="6"/>
    </row>
    <row r="109" spans="2:9" ht="15">
      <c r="B109" s="6"/>
      <c r="C109" s="6"/>
      <c r="D109" s="6"/>
      <c r="E109" s="6"/>
      <c r="F109" s="6"/>
      <c r="G109" s="6"/>
      <c r="H109" s="6"/>
      <c r="I109" s="6"/>
    </row>
    <row r="110" spans="2:9" ht="15">
      <c r="B110" s="6"/>
      <c r="C110" s="6"/>
      <c r="D110" s="6"/>
      <c r="E110" s="6"/>
      <c r="F110" s="6"/>
      <c r="G110" s="6"/>
      <c r="H110" s="6"/>
      <c r="I110" s="6"/>
    </row>
    <row r="111" spans="2:9" ht="15">
      <c r="B111" s="6"/>
      <c r="C111" s="6"/>
      <c r="D111" s="6"/>
      <c r="E111" s="6"/>
      <c r="F111" s="6"/>
      <c r="G111" s="6"/>
      <c r="H111" s="6"/>
      <c r="I111" s="6"/>
    </row>
    <row r="112" spans="2:9" ht="15">
      <c r="B112" s="6"/>
      <c r="C112" s="6"/>
      <c r="D112" s="6"/>
      <c r="E112" s="6"/>
      <c r="F112" s="6"/>
      <c r="G112" s="6"/>
      <c r="H112" s="6"/>
      <c r="I112" s="6"/>
    </row>
    <row r="113" spans="2:9" ht="15">
      <c r="B113" s="6"/>
      <c r="C113" s="6"/>
      <c r="D113" s="6"/>
      <c r="E113" s="6"/>
      <c r="F113" s="6"/>
      <c r="G113" s="6"/>
      <c r="H113" s="6"/>
      <c r="I113" s="6"/>
    </row>
    <row r="114" spans="2:9" ht="15">
      <c r="B114" s="6"/>
      <c r="C114" s="6"/>
      <c r="D114" s="6"/>
      <c r="E114" s="6"/>
      <c r="F114" s="6"/>
      <c r="G114" s="6"/>
      <c r="H114" s="6"/>
      <c r="I114" s="6"/>
    </row>
    <row r="115" spans="2:9" ht="15">
      <c r="B115" s="6"/>
      <c r="C115" s="6"/>
      <c r="D115" s="6"/>
      <c r="E115" s="6"/>
      <c r="F115" s="6"/>
      <c r="G115" s="6"/>
      <c r="H115" s="6"/>
      <c r="I115" s="6"/>
    </row>
    <row r="116" spans="2:9" ht="15">
      <c r="B116" s="6"/>
      <c r="C116" s="6"/>
      <c r="D116" s="6"/>
      <c r="E116" s="6"/>
      <c r="F116" s="6"/>
      <c r="G116" s="6"/>
      <c r="H116" s="6"/>
      <c r="I116" s="6"/>
    </row>
    <row r="117" spans="2:9" ht="15">
      <c r="B117" s="6"/>
      <c r="C117" s="6"/>
      <c r="D117" s="6"/>
      <c r="E117" s="6"/>
      <c r="F117" s="6"/>
      <c r="G117" s="6"/>
      <c r="H117" s="6"/>
      <c r="I117" s="6"/>
    </row>
    <row r="118" spans="2:9" ht="15">
      <c r="B118" s="6"/>
      <c r="C118" s="6"/>
      <c r="D118" s="6"/>
      <c r="E118" s="6"/>
      <c r="F118" s="6"/>
      <c r="G118" s="6"/>
      <c r="H118" s="6"/>
      <c r="I118" s="6"/>
    </row>
    <row r="119" spans="2:9" ht="15">
      <c r="B119" s="6"/>
      <c r="C119" s="6"/>
      <c r="D119" s="6"/>
      <c r="E119" s="6"/>
      <c r="F119" s="6"/>
      <c r="G119" s="6"/>
      <c r="H119" s="6"/>
      <c r="I119" s="6"/>
    </row>
    <row r="120" spans="2:9" ht="15">
      <c r="B120" s="6"/>
      <c r="C120" s="6"/>
      <c r="D120" s="6"/>
      <c r="E120" s="6"/>
      <c r="F120" s="6"/>
      <c r="G120" s="6"/>
      <c r="H120" s="6"/>
      <c r="I120" s="6"/>
    </row>
    <row r="121" spans="2:9" ht="15">
      <c r="B121" s="6"/>
      <c r="C121" s="6"/>
      <c r="D121" s="6"/>
      <c r="E121" s="6"/>
      <c r="F121" s="6"/>
      <c r="G121" s="6"/>
      <c r="H121" s="6"/>
      <c r="I121" s="6"/>
    </row>
    <row r="122" spans="2:9" ht="15">
      <c r="B122" s="6"/>
      <c r="C122" s="6"/>
      <c r="D122" s="6"/>
      <c r="E122" s="6"/>
      <c r="F122" s="6"/>
      <c r="G122" s="6"/>
      <c r="H122" s="6"/>
      <c r="I122" s="6"/>
    </row>
    <row r="123" spans="2:9" ht="15">
      <c r="B123" s="6"/>
      <c r="C123" s="6"/>
      <c r="D123" s="6"/>
      <c r="E123" s="6"/>
      <c r="F123" s="6"/>
      <c r="G123" s="6"/>
      <c r="H123" s="6"/>
      <c r="I123" s="6"/>
    </row>
    <row r="124" spans="2:9" ht="15">
      <c r="B124" s="6"/>
      <c r="C124" s="6"/>
      <c r="D124" s="6"/>
      <c r="E124" s="6"/>
      <c r="F124" s="6"/>
      <c r="G124" s="6"/>
      <c r="H124" s="6"/>
      <c r="I124" s="6"/>
    </row>
    <row r="125" spans="2:9" ht="15">
      <c r="B125" s="6"/>
      <c r="C125" s="6"/>
      <c r="D125" s="6"/>
      <c r="E125" s="6"/>
      <c r="F125" s="6"/>
      <c r="G125" s="6"/>
      <c r="H125" s="6"/>
      <c r="I125" s="6"/>
    </row>
    <row r="126" spans="2:9" ht="15">
      <c r="B126" s="6"/>
      <c r="C126" s="6"/>
      <c r="D126" s="6"/>
      <c r="E126" s="6"/>
      <c r="F126" s="6"/>
      <c r="G126" s="6"/>
      <c r="H126" s="6"/>
      <c r="I126" s="6"/>
    </row>
    <row r="127" spans="2:9" ht="15">
      <c r="B127" s="6"/>
      <c r="C127" s="6"/>
      <c r="D127" s="6"/>
      <c r="E127" s="6"/>
      <c r="F127" s="6"/>
      <c r="G127" s="6"/>
      <c r="H127" s="6"/>
      <c r="I127" s="6"/>
    </row>
    <row r="128" spans="2:9" ht="15">
      <c r="B128" s="6"/>
      <c r="C128" s="6"/>
      <c r="D128" s="6"/>
      <c r="E128" s="6"/>
      <c r="F128" s="6"/>
      <c r="G128" s="6"/>
      <c r="H128" s="6"/>
      <c r="I128" s="6"/>
    </row>
    <row r="129" spans="2:9" ht="15">
      <c r="B129" s="6"/>
      <c r="C129" s="6"/>
      <c r="D129" s="6"/>
      <c r="E129" s="6"/>
      <c r="F129" s="6"/>
      <c r="G129" s="6"/>
      <c r="H129" s="6"/>
      <c r="I129" s="6"/>
    </row>
    <row r="130" spans="2:9" ht="15">
      <c r="B130" s="6"/>
      <c r="C130" s="6"/>
      <c r="D130" s="6"/>
      <c r="E130" s="6"/>
      <c r="F130" s="6"/>
      <c r="G130" s="6"/>
      <c r="H130" s="6"/>
      <c r="I130" s="6"/>
    </row>
  </sheetData>
  <sheetProtection/>
  <mergeCells count="142">
    <mergeCell ref="P44:Q44"/>
    <mergeCell ref="E12:F12"/>
    <mergeCell ref="G12:H12"/>
    <mergeCell ref="H15:I15"/>
    <mergeCell ref="C16:D16"/>
    <mergeCell ref="E16:F16"/>
    <mergeCell ref="H16:I16"/>
    <mergeCell ref="H17:I17"/>
    <mergeCell ref="E17:F17"/>
    <mergeCell ref="C17:D17"/>
    <mergeCell ref="B22:I22"/>
    <mergeCell ref="H23:I23"/>
    <mergeCell ref="F23:G23"/>
    <mergeCell ref="D23:E23"/>
    <mergeCell ref="D40:E40"/>
    <mergeCell ref="D39:E39"/>
    <mergeCell ref="D38:E38"/>
    <mergeCell ref="D37:E37"/>
    <mergeCell ref="D36:E36"/>
    <mergeCell ref="D35:E35"/>
    <mergeCell ref="F35:G35"/>
    <mergeCell ref="D41:E41"/>
    <mergeCell ref="H36:I36"/>
    <mergeCell ref="H37:I37"/>
    <mergeCell ref="E8:F8"/>
    <mergeCell ref="E11:F11"/>
    <mergeCell ref="E10:F10"/>
    <mergeCell ref="E9:F9"/>
    <mergeCell ref="G11:H11"/>
    <mergeCell ref="G10:H10"/>
    <mergeCell ref="G9:H9"/>
    <mergeCell ref="B14:I14"/>
    <mergeCell ref="E15:F15"/>
    <mergeCell ref="C15:D15"/>
    <mergeCell ref="F40:G40"/>
    <mergeCell ref="F41:G41"/>
    <mergeCell ref="D56:E56"/>
    <mergeCell ref="F50:G50"/>
    <mergeCell ref="D54:E54"/>
    <mergeCell ref="D55:E55"/>
    <mergeCell ref="D52:E52"/>
    <mergeCell ref="D51:E51"/>
    <mergeCell ref="D48:E48"/>
    <mergeCell ref="D49:E49"/>
    <mergeCell ref="D50:E50"/>
    <mergeCell ref="D42:E42"/>
    <mergeCell ref="D43:E43"/>
    <mergeCell ref="D44:E44"/>
    <mergeCell ref="D45:E45"/>
    <mergeCell ref="D46:E46"/>
    <mergeCell ref="D47:E47"/>
    <mergeCell ref="H35:I35"/>
    <mergeCell ref="F59:G59"/>
    <mergeCell ref="F60:G60"/>
    <mergeCell ref="F62:G62"/>
    <mergeCell ref="F54:G54"/>
    <mergeCell ref="F55:G55"/>
    <mergeCell ref="F56:G56"/>
    <mergeCell ref="F57:G57"/>
    <mergeCell ref="F58:G58"/>
    <mergeCell ref="F48:G48"/>
    <mergeCell ref="F49:G49"/>
    <mergeCell ref="F51:G51"/>
    <mergeCell ref="F52:G52"/>
    <mergeCell ref="F42:G42"/>
    <mergeCell ref="F43:G43"/>
    <mergeCell ref="F44:G44"/>
    <mergeCell ref="F45:G45"/>
    <mergeCell ref="F46:G46"/>
    <mergeCell ref="H50:I50"/>
    <mergeCell ref="F47:G47"/>
    <mergeCell ref="F36:G36"/>
    <mergeCell ref="F37:G37"/>
    <mergeCell ref="F38:G38"/>
    <mergeCell ref="F39:G39"/>
    <mergeCell ref="B3:I3"/>
    <mergeCell ref="B7:I7"/>
    <mergeCell ref="B20:G20"/>
    <mergeCell ref="F61:I61"/>
    <mergeCell ref="D65:E65"/>
    <mergeCell ref="D64:E64"/>
    <mergeCell ref="D63:E63"/>
    <mergeCell ref="H52:I52"/>
    <mergeCell ref="H54:I54"/>
    <mergeCell ref="H55:I55"/>
    <mergeCell ref="B4:I4"/>
    <mergeCell ref="H46:I46"/>
    <mergeCell ref="H47:I47"/>
    <mergeCell ref="H48:I48"/>
    <mergeCell ref="H49:I49"/>
    <mergeCell ref="H51:I51"/>
    <mergeCell ref="H40:I40"/>
    <mergeCell ref="H41:I41"/>
    <mergeCell ref="H42:I42"/>
    <mergeCell ref="H43:I43"/>
    <mergeCell ref="H44:I44"/>
    <mergeCell ref="H45:I45"/>
    <mergeCell ref="H38:I38"/>
    <mergeCell ref="H39:I39"/>
    <mergeCell ref="D66:E66"/>
    <mergeCell ref="H66:I66"/>
    <mergeCell ref="F65:G65"/>
    <mergeCell ref="F64:G64"/>
    <mergeCell ref="F63:G63"/>
    <mergeCell ref="H62:I62"/>
    <mergeCell ref="H65:I65"/>
    <mergeCell ref="H64:I64"/>
    <mergeCell ref="H63:I63"/>
    <mergeCell ref="F66:G66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3:E33"/>
    <mergeCell ref="F33:G33"/>
    <mergeCell ref="H33:I33"/>
    <mergeCell ref="D34:E34"/>
    <mergeCell ref="F34:G34"/>
    <mergeCell ref="H34:I34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74"/>
  <sheetViews>
    <sheetView showGridLines="0" zoomScalePageLayoutView="0" workbookViewId="0" topLeftCell="A4">
      <selection activeCell="I11" sqref="I1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44835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57">
        <f>D12</f>
        <v>66</v>
      </c>
    </row>
    <row r="9" spans="2:9" ht="15">
      <c r="B9" s="31" t="s">
        <v>14</v>
      </c>
      <c r="C9" s="9" t="s">
        <v>3</v>
      </c>
      <c r="D9" s="13">
        <v>61</v>
      </c>
      <c r="E9" s="108">
        <v>2</v>
      </c>
      <c r="F9" s="127"/>
      <c r="G9" s="144" t="s">
        <v>18</v>
      </c>
      <c r="H9" s="145"/>
      <c r="I9" s="58">
        <f>D9/SUM(D9:E9)</f>
        <v>0.9682539682539683</v>
      </c>
    </row>
    <row r="10" spans="2:9" ht="15">
      <c r="B10" s="31" t="s">
        <v>12</v>
      </c>
      <c r="C10" s="9" t="s">
        <v>4</v>
      </c>
      <c r="D10" s="13">
        <v>5</v>
      </c>
      <c r="E10" s="108">
        <v>12</v>
      </c>
      <c r="F10" s="127"/>
      <c r="G10" s="144" t="s">
        <v>17</v>
      </c>
      <c r="H10" s="145"/>
      <c r="I10" s="58">
        <f>D10/(D10+E10)</f>
        <v>0.29411764705882354</v>
      </c>
    </row>
    <row r="11" spans="2:11" ht="15">
      <c r="B11" s="45" t="s">
        <v>34</v>
      </c>
      <c r="C11" s="9" t="s">
        <v>15</v>
      </c>
      <c r="D11" s="13">
        <v>0</v>
      </c>
      <c r="E11" s="108">
        <v>0</v>
      </c>
      <c r="F11" s="127"/>
      <c r="G11" s="142" t="s">
        <v>50</v>
      </c>
      <c r="H11" s="143"/>
      <c r="I11" s="58"/>
      <c r="K11" t="s">
        <v>49</v>
      </c>
    </row>
    <row r="12" spans="2:9" ht="15">
      <c r="B12" s="61">
        <f>D55</f>
        <v>80</v>
      </c>
      <c r="C12" s="54" t="s">
        <v>36</v>
      </c>
      <c r="D12" s="16">
        <f>SUM(D9:D11)</f>
        <v>66</v>
      </c>
      <c r="E12" s="151">
        <f>SUM(E9:E11)</f>
        <v>14</v>
      </c>
      <c r="F12" s="152"/>
      <c r="G12" s="153" t="s">
        <v>19</v>
      </c>
      <c r="H12" s="154"/>
      <c r="I12" s="59">
        <f>D12/SUM(D12:E12)</f>
        <v>0.825</v>
      </c>
    </row>
    <row r="13" spans="2:9" ht="15.75" thickBot="1">
      <c r="B13" s="6"/>
      <c r="C13" s="6"/>
      <c r="D13" s="6"/>
      <c r="E13" s="50"/>
      <c r="F13" s="6"/>
      <c r="G13" s="6"/>
      <c r="H13" s="6"/>
      <c r="I13" s="6"/>
    </row>
    <row r="14" spans="2:9" ht="16.5" thickBot="1">
      <c r="B14" s="146" t="s">
        <v>5</v>
      </c>
      <c r="C14" s="114"/>
      <c r="D14" s="114"/>
      <c r="E14" s="114"/>
      <c r="F14" s="114"/>
      <c r="G14" s="114"/>
      <c r="H14" s="114"/>
      <c r="I14" s="115"/>
    </row>
    <row r="15" spans="2:9" ht="7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</row>
    <row r="16" spans="2:9" ht="15">
      <c r="B16" s="16">
        <f>F55</f>
        <v>79</v>
      </c>
      <c r="C16" s="103">
        <v>8</v>
      </c>
      <c r="D16" s="103"/>
      <c r="E16" s="103">
        <v>33</v>
      </c>
      <c r="F16" s="103"/>
      <c r="G16" s="13">
        <v>33</v>
      </c>
      <c r="H16" s="103">
        <v>5</v>
      </c>
      <c r="I16" s="103"/>
    </row>
    <row r="17" spans="2:9" ht="15">
      <c r="B17" s="51">
        <f>C17+E17+G17+H17</f>
        <v>1</v>
      </c>
      <c r="C17" s="156">
        <f>C16/B16</f>
        <v>0.10126582278481013</v>
      </c>
      <c r="D17" s="156"/>
      <c r="E17" s="156">
        <f>E16/B16</f>
        <v>0.4177215189873418</v>
      </c>
      <c r="F17" s="156"/>
      <c r="G17" s="51">
        <f>G16/B16</f>
        <v>0.4177215189873418</v>
      </c>
      <c r="H17" s="156">
        <f>H16/B16</f>
        <v>0.06329113924050633</v>
      </c>
      <c r="I17" s="156"/>
    </row>
    <row r="18" spans="2:9" ht="15">
      <c r="B18" s="6"/>
      <c r="C18" s="6"/>
      <c r="D18" s="6"/>
      <c r="E18" s="11"/>
      <c r="F18" s="11"/>
      <c r="G18" s="6"/>
      <c r="H18" s="6"/>
      <c r="I18" s="6"/>
    </row>
    <row r="19" spans="2:9" ht="15.75" thickBot="1">
      <c r="B19" s="6"/>
      <c r="C19" s="6"/>
      <c r="D19" s="6"/>
      <c r="E19" s="6"/>
      <c r="F19" s="6"/>
      <c r="G19" s="6"/>
      <c r="H19" s="6"/>
      <c r="I19" s="6"/>
    </row>
    <row r="20" spans="2:9" ht="15.75" thickBot="1">
      <c r="B20" s="116" t="s">
        <v>27</v>
      </c>
      <c r="C20" s="117"/>
      <c r="D20" s="117"/>
      <c r="E20" s="117"/>
      <c r="F20" s="117"/>
      <c r="G20" s="117"/>
      <c r="H20" s="60">
        <v>0</v>
      </c>
      <c r="I20" s="52">
        <v>0</v>
      </c>
    </row>
    <row r="21" spans="2:9" ht="15.75" thickBot="1">
      <c r="B21" s="6"/>
      <c r="C21" s="6"/>
      <c r="D21" s="6"/>
      <c r="E21" s="6"/>
      <c r="F21" s="6"/>
      <c r="G21" s="6"/>
      <c r="H21" s="6"/>
      <c r="I21" s="6"/>
    </row>
    <row r="22" spans="2:9" ht="18.75" thickBot="1">
      <c r="B22" s="157" t="s">
        <v>9</v>
      </c>
      <c r="C22" s="158"/>
      <c r="D22" s="158"/>
      <c r="E22" s="158"/>
      <c r="F22" s="158"/>
      <c r="G22" s="158"/>
      <c r="H22" s="158"/>
      <c r="I22" s="158"/>
    </row>
    <row r="23" spans="2:9" ht="16.5" thickBot="1">
      <c r="B23" s="12" t="s">
        <v>10</v>
      </c>
      <c r="C23" s="12" t="s">
        <v>11</v>
      </c>
      <c r="D23" s="163" t="s">
        <v>12</v>
      </c>
      <c r="E23" s="164"/>
      <c r="F23" s="161" t="s">
        <v>24</v>
      </c>
      <c r="G23" s="162"/>
      <c r="H23" s="159" t="s">
        <v>13</v>
      </c>
      <c r="I23" s="160"/>
    </row>
    <row r="24" spans="2:9" ht="15">
      <c r="B24" s="82">
        <v>44835</v>
      </c>
      <c r="C24" s="77"/>
      <c r="D24" s="94"/>
      <c r="E24" s="95"/>
      <c r="F24" s="94"/>
      <c r="G24" s="95"/>
      <c r="H24" s="94"/>
      <c r="I24" s="95"/>
    </row>
    <row r="25" spans="2:9" ht="15">
      <c r="B25" s="82">
        <v>44836</v>
      </c>
      <c r="C25" s="77"/>
      <c r="D25" s="94"/>
      <c r="E25" s="95"/>
      <c r="F25" s="94"/>
      <c r="G25" s="95"/>
      <c r="H25" s="94"/>
      <c r="I25" s="95"/>
    </row>
    <row r="26" spans="2:9" ht="15">
      <c r="B26" s="17">
        <v>44837</v>
      </c>
      <c r="C26" s="18">
        <v>11</v>
      </c>
      <c r="D26" s="108">
        <v>2</v>
      </c>
      <c r="E26" s="127"/>
      <c r="F26" s="108">
        <v>9</v>
      </c>
      <c r="G26" s="127"/>
      <c r="H26" s="108">
        <v>0</v>
      </c>
      <c r="I26" s="127"/>
    </row>
    <row r="27" spans="2:9" ht="15">
      <c r="B27" s="17">
        <v>44838</v>
      </c>
      <c r="C27" s="18">
        <v>11</v>
      </c>
      <c r="D27" s="108">
        <v>3</v>
      </c>
      <c r="E27" s="127"/>
      <c r="F27" s="108">
        <v>8</v>
      </c>
      <c r="G27" s="127"/>
      <c r="H27" s="108">
        <v>0</v>
      </c>
      <c r="I27" s="127"/>
    </row>
    <row r="28" spans="2:9" ht="15">
      <c r="B28" s="17">
        <v>44839</v>
      </c>
      <c r="C28" s="18">
        <v>9</v>
      </c>
      <c r="D28" s="108">
        <v>2</v>
      </c>
      <c r="E28" s="127"/>
      <c r="F28" s="108">
        <v>6</v>
      </c>
      <c r="G28" s="127"/>
      <c r="H28" s="108">
        <v>1</v>
      </c>
      <c r="I28" s="127"/>
    </row>
    <row r="29" spans="2:9" ht="15">
      <c r="B29" s="17">
        <v>44840</v>
      </c>
      <c r="C29" s="18">
        <v>9</v>
      </c>
      <c r="D29" s="108">
        <v>6</v>
      </c>
      <c r="E29" s="127"/>
      <c r="F29" s="108">
        <v>3</v>
      </c>
      <c r="G29" s="127"/>
      <c r="H29" s="108">
        <v>0</v>
      </c>
      <c r="I29" s="127"/>
    </row>
    <row r="30" spans="2:9" ht="15">
      <c r="B30" s="17">
        <v>44841</v>
      </c>
      <c r="C30" s="18">
        <v>9</v>
      </c>
      <c r="D30" s="108">
        <v>3</v>
      </c>
      <c r="E30" s="127"/>
      <c r="F30" s="108">
        <v>6</v>
      </c>
      <c r="G30" s="127"/>
      <c r="H30" s="108">
        <v>0</v>
      </c>
      <c r="I30" s="127"/>
    </row>
    <row r="31" spans="2:9" ht="15">
      <c r="B31" s="82">
        <v>44842</v>
      </c>
      <c r="C31" s="77"/>
      <c r="D31" s="94"/>
      <c r="E31" s="95"/>
      <c r="F31" s="94"/>
      <c r="G31" s="95"/>
      <c r="H31" s="94"/>
      <c r="I31" s="95"/>
    </row>
    <row r="32" spans="2:9" ht="15">
      <c r="B32" s="82">
        <v>44843</v>
      </c>
      <c r="C32" s="77"/>
      <c r="D32" s="94"/>
      <c r="E32" s="95"/>
      <c r="F32" s="94"/>
      <c r="G32" s="95"/>
      <c r="H32" s="94"/>
      <c r="I32" s="95"/>
    </row>
    <row r="33" spans="2:9" ht="15">
      <c r="B33" s="17">
        <v>44844</v>
      </c>
      <c r="C33" s="18">
        <v>9</v>
      </c>
      <c r="D33" s="108">
        <v>3</v>
      </c>
      <c r="E33" s="127"/>
      <c r="F33" s="108">
        <v>6</v>
      </c>
      <c r="G33" s="127"/>
      <c r="H33" s="108">
        <v>0</v>
      </c>
      <c r="I33" s="127"/>
    </row>
    <row r="34" spans="2:9" ht="15">
      <c r="B34" s="17">
        <v>44845</v>
      </c>
      <c r="C34" s="18">
        <v>9</v>
      </c>
      <c r="D34" s="108">
        <v>3</v>
      </c>
      <c r="E34" s="127"/>
      <c r="F34" s="108">
        <v>3</v>
      </c>
      <c r="G34" s="127"/>
      <c r="H34" s="108">
        <v>3</v>
      </c>
      <c r="I34" s="127"/>
    </row>
    <row r="35" spans="2:9" ht="15">
      <c r="B35" s="82">
        <v>44846</v>
      </c>
      <c r="C35" s="77"/>
      <c r="D35" s="94"/>
      <c r="E35" s="95"/>
      <c r="F35" s="94"/>
      <c r="G35" s="95"/>
      <c r="H35" s="94"/>
      <c r="I35" s="95"/>
    </row>
    <row r="36" spans="2:9" ht="15">
      <c r="B36" s="17">
        <v>44847</v>
      </c>
      <c r="C36" s="18">
        <v>10</v>
      </c>
      <c r="D36" s="108">
        <v>3</v>
      </c>
      <c r="E36" s="127"/>
      <c r="F36" s="108">
        <v>5</v>
      </c>
      <c r="G36" s="127"/>
      <c r="H36" s="108">
        <v>2</v>
      </c>
      <c r="I36" s="127"/>
    </row>
    <row r="37" spans="2:9" ht="15">
      <c r="B37" s="17">
        <v>44848</v>
      </c>
      <c r="C37" s="18">
        <v>9</v>
      </c>
      <c r="D37" s="108">
        <v>4</v>
      </c>
      <c r="E37" s="127"/>
      <c r="F37" s="108">
        <v>3</v>
      </c>
      <c r="G37" s="127"/>
      <c r="H37" s="108">
        <v>2</v>
      </c>
      <c r="I37" s="127"/>
    </row>
    <row r="38" spans="2:9" ht="15">
      <c r="B38" s="82">
        <v>44849</v>
      </c>
      <c r="C38" s="77"/>
      <c r="D38" s="94"/>
      <c r="E38" s="95"/>
      <c r="F38" s="94"/>
      <c r="G38" s="95"/>
      <c r="H38" s="94"/>
      <c r="I38" s="95"/>
    </row>
    <row r="39" spans="2:9" ht="15">
      <c r="B39" s="82">
        <v>44850</v>
      </c>
      <c r="C39" s="77"/>
      <c r="D39" s="94"/>
      <c r="E39" s="95"/>
      <c r="F39" s="94"/>
      <c r="G39" s="95"/>
      <c r="H39" s="94"/>
      <c r="I39" s="95"/>
    </row>
    <row r="40" spans="2:9" ht="15">
      <c r="B40" s="17">
        <v>44851</v>
      </c>
      <c r="C40" s="18">
        <v>10</v>
      </c>
      <c r="D40" s="108">
        <v>4</v>
      </c>
      <c r="E40" s="127"/>
      <c r="F40" s="108">
        <v>4</v>
      </c>
      <c r="G40" s="127"/>
      <c r="H40" s="108">
        <v>2</v>
      </c>
      <c r="I40" s="127"/>
    </row>
    <row r="41" spans="2:9" ht="15">
      <c r="B41" s="17">
        <v>44852</v>
      </c>
      <c r="C41" s="18">
        <v>10</v>
      </c>
      <c r="D41" s="108">
        <v>6</v>
      </c>
      <c r="E41" s="127"/>
      <c r="F41" s="108">
        <v>3</v>
      </c>
      <c r="G41" s="127"/>
      <c r="H41" s="108">
        <v>1</v>
      </c>
      <c r="I41" s="127"/>
    </row>
    <row r="42" spans="2:9" ht="15">
      <c r="B42" s="17">
        <v>44853</v>
      </c>
      <c r="C42" s="18">
        <v>9</v>
      </c>
      <c r="D42" s="108">
        <v>5</v>
      </c>
      <c r="E42" s="127"/>
      <c r="F42" s="108">
        <v>2</v>
      </c>
      <c r="G42" s="127"/>
      <c r="H42" s="108">
        <v>2</v>
      </c>
      <c r="I42" s="127"/>
    </row>
    <row r="43" spans="2:9" ht="15">
      <c r="B43" s="17">
        <v>44854</v>
      </c>
      <c r="C43" s="18">
        <v>9</v>
      </c>
      <c r="D43" s="108">
        <v>5</v>
      </c>
      <c r="E43" s="127"/>
      <c r="F43" s="108">
        <v>3</v>
      </c>
      <c r="G43" s="127"/>
      <c r="H43" s="108">
        <v>1</v>
      </c>
      <c r="I43" s="127"/>
    </row>
    <row r="44" spans="2:9" ht="15">
      <c r="B44" s="17">
        <v>44855</v>
      </c>
      <c r="C44" s="18">
        <v>10</v>
      </c>
      <c r="D44" s="108">
        <v>6</v>
      </c>
      <c r="E44" s="127"/>
      <c r="F44" s="108">
        <v>3</v>
      </c>
      <c r="G44" s="127"/>
      <c r="H44" s="108">
        <v>1</v>
      </c>
      <c r="I44" s="127"/>
    </row>
    <row r="45" spans="2:9" ht="15">
      <c r="B45" s="82">
        <v>44856</v>
      </c>
      <c r="C45" s="77"/>
      <c r="D45" s="94"/>
      <c r="E45" s="95"/>
      <c r="F45" s="94"/>
      <c r="G45" s="95"/>
      <c r="H45" s="94"/>
      <c r="I45" s="95"/>
    </row>
    <row r="46" spans="2:9" ht="15">
      <c r="B46" s="82">
        <v>44857</v>
      </c>
      <c r="C46" s="77"/>
      <c r="D46" s="94"/>
      <c r="E46" s="95"/>
      <c r="F46" s="94"/>
      <c r="G46" s="95"/>
      <c r="H46" s="94"/>
      <c r="I46" s="95"/>
    </row>
    <row r="47" spans="2:9" ht="15">
      <c r="B47" s="17">
        <v>44858</v>
      </c>
      <c r="C47" s="18">
        <v>10</v>
      </c>
      <c r="D47" s="108">
        <v>6</v>
      </c>
      <c r="E47" s="127"/>
      <c r="F47" s="108">
        <v>3</v>
      </c>
      <c r="G47" s="127"/>
      <c r="H47" s="108">
        <v>1</v>
      </c>
      <c r="I47" s="127"/>
    </row>
    <row r="48" spans="2:9" ht="15">
      <c r="B48" s="17">
        <v>44859</v>
      </c>
      <c r="C48" s="18">
        <v>9</v>
      </c>
      <c r="D48" s="108">
        <v>3</v>
      </c>
      <c r="E48" s="127"/>
      <c r="F48" s="108">
        <v>5</v>
      </c>
      <c r="G48" s="127"/>
      <c r="H48" s="108">
        <v>1</v>
      </c>
      <c r="I48" s="127"/>
    </row>
    <row r="49" spans="2:9" ht="15">
      <c r="B49" s="17">
        <v>44860</v>
      </c>
      <c r="C49" s="18">
        <v>9</v>
      </c>
      <c r="D49" s="108">
        <v>6</v>
      </c>
      <c r="E49" s="127"/>
      <c r="F49" s="108">
        <v>3</v>
      </c>
      <c r="G49" s="127"/>
      <c r="H49" s="108">
        <v>0</v>
      </c>
      <c r="I49" s="127"/>
    </row>
    <row r="50" spans="2:9" ht="15">
      <c r="B50" s="17">
        <v>44861</v>
      </c>
      <c r="C50" s="18">
        <v>9</v>
      </c>
      <c r="D50" s="108">
        <v>5</v>
      </c>
      <c r="E50" s="127"/>
      <c r="F50" s="108">
        <v>2</v>
      </c>
      <c r="G50" s="127"/>
      <c r="H50" s="108">
        <v>2</v>
      </c>
      <c r="I50" s="127"/>
    </row>
    <row r="51" spans="2:9" ht="15">
      <c r="B51" s="82">
        <v>44862</v>
      </c>
      <c r="C51" s="77"/>
      <c r="D51" s="94"/>
      <c r="E51" s="95"/>
      <c r="F51" s="94"/>
      <c r="G51" s="95"/>
      <c r="H51" s="94"/>
      <c r="I51" s="95"/>
    </row>
    <row r="52" spans="2:9" ht="15">
      <c r="B52" s="82">
        <v>44863</v>
      </c>
      <c r="C52" s="77"/>
      <c r="D52" s="94"/>
      <c r="E52" s="95"/>
      <c r="F52" s="94"/>
      <c r="G52" s="95"/>
      <c r="H52" s="94"/>
      <c r="I52" s="95"/>
    </row>
    <row r="53" spans="2:9" ht="15">
      <c r="B53" s="82">
        <v>44864</v>
      </c>
      <c r="C53" s="77"/>
      <c r="D53" s="94"/>
      <c r="E53" s="95"/>
      <c r="F53" s="94"/>
      <c r="G53" s="95"/>
      <c r="H53" s="94"/>
      <c r="I53" s="95"/>
    </row>
    <row r="54" spans="2:9" ht="15.75" thickBot="1">
      <c r="B54" s="17">
        <v>44865</v>
      </c>
      <c r="C54" s="18">
        <v>9</v>
      </c>
      <c r="D54" s="108">
        <v>5</v>
      </c>
      <c r="E54" s="127"/>
      <c r="F54" s="108">
        <v>2</v>
      </c>
      <c r="G54" s="127"/>
      <c r="H54" s="108">
        <v>2</v>
      </c>
      <c r="I54" s="127"/>
    </row>
    <row r="55" spans="2:9" ht="15.75" thickBot="1">
      <c r="B55" s="28" t="s">
        <v>25</v>
      </c>
      <c r="C55" s="56">
        <f>SUM(C24:C54)</f>
        <v>180</v>
      </c>
      <c r="D55" s="128">
        <f>SUM(D24:D54)</f>
        <v>80</v>
      </c>
      <c r="E55" s="129"/>
      <c r="F55" s="128">
        <f>SUM(F24:F54)</f>
        <v>79</v>
      </c>
      <c r="G55" s="129"/>
      <c r="H55" s="128">
        <f>SUM(H24:H54)</f>
        <v>21</v>
      </c>
      <c r="I55" s="129"/>
    </row>
    <row r="58" ht="15.75" thickBot="1"/>
    <row r="59" spans="2:9" ht="15.75">
      <c r="B59" s="37" t="s">
        <v>31</v>
      </c>
      <c r="C59" s="38"/>
      <c r="D59" s="39"/>
      <c r="E59" s="40"/>
      <c r="F59" s="62" t="s">
        <v>28</v>
      </c>
      <c r="G59" s="63"/>
      <c r="H59" s="63"/>
      <c r="I59" s="64"/>
    </row>
    <row r="60" spans="2:9" ht="15">
      <c r="B60" s="41"/>
      <c r="C60" s="42"/>
      <c r="D60" s="42"/>
      <c r="E60" s="42"/>
      <c r="F60" s="185" t="s">
        <v>32</v>
      </c>
      <c r="G60" s="104"/>
      <c r="H60" s="104" t="s">
        <v>3</v>
      </c>
      <c r="I60" s="105"/>
    </row>
    <row r="61" spans="2:9" ht="15">
      <c r="B61" s="35" t="s">
        <v>29</v>
      </c>
      <c r="C61" s="13">
        <v>28</v>
      </c>
      <c r="D61" s="124">
        <v>0</v>
      </c>
      <c r="E61" s="181"/>
      <c r="F61" s="184">
        <v>10</v>
      </c>
      <c r="G61" s="127"/>
      <c r="H61" s="108">
        <v>18</v>
      </c>
      <c r="I61" s="109"/>
    </row>
    <row r="62" spans="2:9" ht="15">
      <c r="B62" s="35" t="s">
        <v>30</v>
      </c>
      <c r="C62" s="13">
        <v>0</v>
      </c>
      <c r="D62" s="124">
        <v>0</v>
      </c>
      <c r="E62" s="181"/>
      <c r="F62" s="184">
        <v>0</v>
      </c>
      <c r="G62" s="127"/>
      <c r="H62" s="108">
        <v>0</v>
      </c>
      <c r="I62" s="109"/>
    </row>
    <row r="63" spans="2:9" ht="15.75" thickBot="1">
      <c r="B63" s="36" t="s">
        <v>15</v>
      </c>
      <c r="C63" s="34">
        <v>0</v>
      </c>
      <c r="D63" s="179">
        <v>0</v>
      </c>
      <c r="E63" s="180"/>
      <c r="F63" s="182">
        <v>0</v>
      </c>
      <c r="G63" s="183"/>
      <c r="H63" s="108">
        <v>0</v>
      </c>
      <c r="I63" s="109"/>
    </row>
    <row r="64" spans="2:9" ht="15.75" thickBot="1">
      <c r="B64" s="43" t="s">
        <v>33</v>
      </c>
      <c r="C64" s="44">
        <f>SUM(C61:C63)</f>
        <v>28</v>
      </c>
      <c r="D64" s="96">
        <f>SUM(D61:D63)</f>
        <v>0</v>
      </c>
      <c r="E64" s="178"/>
      <c r="F64" s="98">
        <f>SUM(F61:F63)</f>
        <v>10</v>
      </c>
      <c r="G64" s="99"/>
      <c r="H64" s="98">
        <f>SUM(H61:H63)</f>
        <v>18</v>
      </c>
      <c r="I64" s="99"/>
    </row>
    <row r="65" spans="2:9" ht="15">
      <c r="B65" s="6"/>
      <c r="C65" s="6"/>
      <c r="D65" s="6"/>
      <c r="E65" s="6"/>
      <c r="F65" s="6"/>
      <c r="G65" s="6"/>
      <c r="H65" s="6"/>
      <c r="I65" s="6"/>
    </row>
    <row r="66" spans="2:9" ht="15">
      <c r="B66" s="6"/>
      <c r="C66" s="6"/>
      <c r="D66" s="6"/>
      <c r="E66" s="6"/>
      <c r="F66" s="6"/>
      <c r="G66" s="6"/>
      <c r="H66" s="6"/>
      <c r="I66" s="6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</sheetData>
  <sheetProtection/>
  <mergeCells count="137">
    <mergeCell ref="D62:E62"/>
    <mergeCell ref="F62:G62"/>
    <mergeCell ref="H62:I62"/>
    <mergeCell ref="D63:E63"/>
    <mergeCell ref="F63:G63"/>
    <mergeCell ref="D64:E64"/>
    <mergeCell ref="F64:G64"/>
    <mergeCell ref="H64:I64"/>
    <mergeCell ref="D55:E55"/>
    <mergeCell ref="F55:G55"/>
    <mergeCell ref="F60:G60"/>
    <mergeCell ref="H60:I60"/>
    <mergeCell ref="D61:E61"/>
    <mergeCell ref="F61:G61"/>
    <mergeCell ref="H61:I61"/>
    <mergeCell ref="H55:I55"/>
    <mergeCell ref="H63:I63"/>
    <mergeCell ref="D54:E54"/>
    <mergeCell ref="F54:G54"/>
    <mergeCell ref="H54:I54"/>
    <mergeCell ref="D52:E52"/>
    <mergeCell ref="F52:G52"/>
    <mergeCell ref="H52:I52"/>
    <mergeCell ref="D53:E53"/>
    <mergeCell ref="F53:G53"/>
    <mergeCell ref="H53:I53"/>
    <mergeCell ref="D48:E48"/>
    <mergeCell ref="F48:G48"/>
    <mergeCell ref="H48:I48"/>
    <mergeCell ref="D49:E49"/>
    <mergeCell ref="F49:G49"/>
    <mergeCell ref="H49:I49"/>
    <mergeCell ref="D50:E50"/>
    <mergeCell ref="F50:G50"/>
    <mergeCell ref="F51:G51"/>
    <mergeCell ref="D51:E51"/>
    <mergeCell ref="H50:I50"/>
    <mergeCell ref="H51:I51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40:E40"/>
    <mergeCell ref="F40:G40"/>
    <mergeCell ref="H40:I40"/>
    <mergeCell ref="D38:E38"/>
    <mergeCell ref="F38:G38"/>
    <mergeCell ref="H38:I38"/>
    <mergeCell ref="D41:E41"/>
    <mergeCell ref="F41:G41"/>
    <mergeCell ref="H41:I41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K74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44866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57">
        <f>D12</f>
        <v>69</v>
      </c>
    </row>
    <row r="9" spans="2:9" ht="15">
      <c r="B9" s="31" t="s">
        <v>14</v>
      </c>
      <c r="C9" s="9" t="s">
        <v>3</v>
      </c>
      <c r="D9" s="13">
        <v>68</v>
      </c>
      <c r="E9" s="108">
        <v>7</v>
      </c>
      <c r="F9" s="127"/>
      <c r="G9" s="144" t="s">
        <v>18</v>
      </c>
      <c r="H9" s="145"/>
      <c r="I9" s="58">
        <f>D9/SUM(D9:E9)</f>
        <v>0.9066666666666666</v>
      </c>
    </row>
    <row r="10" spans="2:9" ht="15">
      <c r="B10" s="31" t="s">
        <v>12</v>
      </c>
      <c r="C10" s="9" t="s">
        <v>4</v>
      </c>
      <c r="D10" s="13">
        <v>1</v>
      </c>
      <c r="E10" s="108">
        <v>9</v>
      </c>
      <c r="F10" s="127"/>
      <c r="G10" s="144" t="s">
        <v>17</v>
      </c>
      <c r="H10" s="145"/>
      <c r="I10" s="58">
        <f>D10/(D10+E10)</f>
        <v>0.1</v>
      </c>
    </row>
    <row r="11" spans="2:11" ht="15">
      <c r="B11" s="45" t="s">
        <v>34</v>
      </c>
      <c r="C11" s="9" t="s">
        <v>15</v>
      </c>
      <c r="D11" s="13">
        <v>0</v>
      </c>
      <c r="E11" s="108">
        <v>0</v>
      </c>
      <c r="F11" s="127"/>
      <c r="G11" s="142" t="s">
        <v>50</v>
      </c>
      <c r="H11" s="143"/>
      <c r="I11" s="58"/>
      <c r="K11" t="s">
        <v>49</v>
      </c>
    </row>
    <row r="12" spans="2:9" ht="15">
      <c r="B12" s="61">
        <f>D55</f>
        <v>85</v>
      </c>
      <c r="C12" s="54" t="s">
        <v>36</v>
      </c>
      <c r="D12" s="16">
        <f>SUM(D9:D11)</f>
        <v>69</v>
      </c>
      <c r="E12" s="151">
        <f>SUM(E9:E11)</f>
        <v>16</v>
      </c>
      <c r="F12" s="152"/>
      <c r="G12" s="153" t="s">
        <v>19</v>
      </c>
      <c r="H12" s="154"/>
      <c r="I12" s="59">
        <f>D12/SUM(D12:E12)</f>
        <v>0.8117647058823529</v>
      </c>
    </row>
    <row r="13" spans="2:9" ht="15.75" thickBot="1">
      <c r="B13" s="6"/>
      <c r="C13" s="6"/>
      <c r="D13" s="6"/>
      <c r="E13" s="50"/>
      <c r="F13" s="6"/>
      <c r="G13" s="6"/>
      <c r="H13" s="6"/>
      <c r="I13" s="6"/>
    </row>
    <row r="14" spans="2:9" ht="16.5" thickBot="1">
      <c r="B14" s="146" t="s">
        <v>5</v>
      </c>
      <c r="C14" s="114"/>
      <c r="D14" s="114"/>
      <c r="E14" s="114"/>
      <c r="F14" s="114"/>
      <c r="G14" s="114"/>
      <c r="H14" s="114"/>
      <c r="I14" s="115"/>
    </row>
    <row r="15" spans="2:9" ht="7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</row>
    <row r="16" spans="2:9" ht="15">
      <c r="B16" s="16">
        <f>F55</f>
        <v>40</v>
      </c>
      <c r="C16" s="103">
        <f>2+2</f>
        <v>4</v>
      </c>
      <c r="D16" s="103"/>
      <c r="E16" s="108">
        <f>6+10</f>
        <v>16</v>
      </c>
      <c r="F16" s="127"/>
      <c r="G16" s="13">
        <f>7+9</f>
        <v>16</v>
      </c>
      <c r="H16" s="103">
        <v>4</v>
      </c>
      <c r="I16" s="103"/>
    </row>
    <row r="17" spans="2:9" ht="15">
      <c r="B17" s="51">
        <f>C17+E17+G17+H17</f>
        <v>1</v>
      </c>
      <c r="C17" s="156">
        <f>C16/B16</f>
        <v>0.1</v>
      </c>
      <c r="D17" s="156"/>
      <c r="E17" s="156">
        <f>E16/B16</f>
        <v>0.4</v>
      </c>
      <c r="F17" s="156"/>
      <c r="G17" s="51">
        <f>G16/B16</f>
        <v>0.4</v>
      </c>
      <c r="H17" s="156">
        <f>H16/B16</f>
        <v>0.1</v>
      </c>
      <c r="I17" s="156"/>
    </row>
    <row r="18" spans="2:9" ht="15">
      <c r="B18" s="6"/>
      <c r="C18" s="6"/>
      <c r="D18" s="6"/>
      <c r="E18" s="11"/>
      <c r="F18" s="11"/>
      <c r="G18" s="6"/>
      <c r="H18" s="6"/>
      <c r="I18" s="6"/>
    </row>
    <row r="19" spans="2:9" ht="15.75" thickBot="1">
      <c r="B19" s="6"/>
      <c r="C19" s="6"/>
      <c r="D19" s="6"/>
      <c r="E19" s="6"/>
      <c r="F19" s="6"/>
      <c r="G19" s="6"/>
      <c r="H19" s="6"/>
      <c r="I19" s="6"/>
    </row>
    <row r="20" spans="2:9" ht="15.75" thickBot="1">
      <c r="B20" s="116" t="s">
        <v>27</v>
      </c>
      <c r="C20" s="117"/>
      <c r="D20" s="117"/>
      <c r="E20" s="117"/>
      <c r="F20" s="117"/>
      <c r="G20" s="117"/>
      <c r="H20" s="60">
        <v>2</v>
      </c>
      <c r="I20" s="71">
        <f>H20/SUM(D12:E12)</f>
        <v>0.023529411764705882</v>
      </c>
    </row>
    <row r="21" spans="2:9" ht="15.75" thickBot="1">
      <c r="B21" s="6"/>
      <c r="C21" s="6"/>
      <c r="D21" s="6"/>
      <c r="E21" s="6"/>
      <c r="F21" s="6"/>
      <c r="G21" s="6"/>
      <c r="H21" s="6"/>
      <c r="I21" s="6"/>
    </row>
    <row r="22" spans="2:9" ht="18.75" thickBot="1">
      <c r="B22" s="157" t="s">
        <v>9</v>
      </c>
      <c r="C22" s="158"/>
      <c r="D22" s="158"/>
      <c r="E22" s="158"/>
      <c r="F22" s="158"/>
      <c r="G22" s="158"/>
      <c r="H22" s="158"/>
      <c r="I22" s="158"/>
    </row>
    <row r="23" spans="2:10" ht="16.5" thickBot="1">
      <c r="B23" s="12" t="s">
        <v>10</v>
      </c>
      <c r="C23" s="12" t="s">
        <v>11</v>
      </c>
      <c r="D23" s="163" t="s">
        <v>12</v>
      </c>
      <c r="E23" s="164"/>
      <c r="F23" s="161" t="s">
        <v>24</v>
      </c>
      <c r="G23" s="162"/>
      <c r="H23" s="159" t="s">
        <v>13</v>
      </c>
      <c r="I23" s="160"/>
      <c r="J23" t="s">
        <v>49</v>
      </c>
    </row>
    <row r="24" spans="2:9" ht="15">
      <c r="B24" s="17">
        <v>44866</v>
      </c>
      <c r="C24" s="18">
        <v>9</v>
      </c>
      <c r="D24" s="108">
        <v>8</v>
      </c>
      <c r="E24" s="127"/>
      <c r="F24" s="108">
        <v>1</v>
      </c>
      <c r="G24" s="127"/>
      <c r="H24" s="108">
        <v>0</v>
      </c>
      <c r="I24" s="127"/>
    </row>
    <row r="25" spans="2:9" ht="15">
      <c r="B25" s="17">
        <v>44867</v>
      </c>
      <c r="C25" s="77"/>
      <c r="D25" s="94"/>
      <c r="E25" s="95"/>
      <c r="F25" s="94"/>
      <c r="G25" s="95"/>
      <c r="H25" s="94"/>
      <c r="I25" s="95"/>
    </row>
    <row r="26" spans="2:9" ht="15">
      <c r="B26" s="17">
        <v>44868</v>
      </c>
      <c r="C26" s="18">
        <v>10</v>
      </c>
      <c r="D26" s="108">
        <v>4</v>
      </c>
      <c r="E26" s="127"/>
      <c r="F26" s="108">
        <v>3</v>
      </c>
      <c r="G26" s="127"/>
      <c r="H26" s="108">
        <v>3</v>
      </c>
      <c r="I26" s="127"/>
    </row>
    <row r="27" spans="2:9" ht="15">
      <c r="B27" s="17">
        <v>44869</v>
      </c>
      <c r="C27" s="18">
        <v>10</v>
      </c>
      <c r="D27" s="108">
        <v>7</v>
      </c>
      <c r="E27" s="127"/>
      <c r="F27" s="108">
        <v>1</v>
      </c>
      <c r="G27" s="127"/>
      <c r="H27" s="108">
        <v>2</v>
      </c>
      <c r="I27" s="127"/>
    </row>
    <row r="28" spans="2:9" ht="15">
      <c r="B28" s="17">
        <v>44870</v>
      </c>
      <c r="C28" s="77"/>
      <c r="D28" s="94"/>
      <c r="E28" s="95"/>
      <c r="F28" s="94"/>
      <c r="G28" s="95"/>
      <c r="H28" s="94"/>
      <c r="I28" s="95"/>
    </row>
    <row r="29" spans="2:9" ht="15">
      <c r="B29" s="17">
        <v>44871</v>
      </c>
      <c r="C29" s="77"/>
      <c r="D29" s="94"/>
      <c r="E29" s="95"/>
      <c r="F29" s="94"/>
      <c r="G29" s="95"/>
      <c r="H29" s="94"/>
      <c r="I29" s="95"/>
    </row>
    <row r="30" spans="2:9" ht="15">
      <c r="B30" s="17">
        <v>44872</v>
      </c>
      <c r="C30" s="18">
        <v>9</v>
      </c>
      <c r="D30" s="108">
        <v>7</v>
      </c>
      <c r="E30" s="127"/>
      <c r="F30" s="108">
        <v>1</v>
      </c>
      <c r="G30" s="127"/>
      <c r="H30" s="108">
        <v>1</v>
      </c>
      <c r="I30" s="127"/>
    </row>
    <row r="31" spans="2:9" ht="15">
      <c r="B31" s="17">
        <v>44873</v>
      </c>
      <c r="C31" s="18">
        <v>9</v>
      </c>
      <c r="D31" s="108">
        <v>7</v>
      </c>
      <c r="E31" s="127"/>
      <c r="F31" s="108">
        <v>1</v>
      </c>
      <c r="G31" s="127"/>
      <c r="H31" s="108">
        <v>1</v>
      </c>
      <c r="I31" s="127"/>
    </row>
    <row r="32" spans="2:9" ht="15">
      <c r="B32" s="17">
        <v>44874</v>
      </c>
      <c r="C32" s="18">
        <v>9</v>
      </c>
      <c r="D32" s="108">
        <v>3</v>
      </c>
      <c r="E32" s="127"/>
      <c r="F32" s="108">
        <v>4</v>
      </c>
      <c r="G32" s="127"/>
      <c r="H32" s="108">
        <v>2</v>
      </c>
      <c r="I32" s="127"/>
    </row>
    <row r="33" spans="2:9" ht="15">
      <c r="B33" s="17">
        <v>44875</v>
      </c>
      <c r="C33" s="18">
        <v>9</v>
      </c>
      <c r="D33" s="108">
        <v>6</v>
      </c>
      <c r="E33" s="127"/>
      <c r="F33" s="108">
        <v>2</v>
      </c>
      <c r="G33" s="127"/>
      <c r="H33" s="108">
        <v>1</v>
      </c>
      <c r="I33" s="127"/>
    </row>
    <row r="34" spans="2:9" ht="15">
      <c r="B34" s="17">
        <v>44876</v>
      </c>
      <c r="C34" s="18">
        <v>9</v>
      </c>
      <c r="D34" s="108">
        <v>9</v>
      </c>
      <c r="E34" s="127"/>
      <c r="F34" s="108">
        <v>0</v>
      </c>
      <c r="G34" s="127"/>
      <c r="H34" s="108">
        <v>0</v>
      </c>
      <c r="I34" s="127"/>
    </row>
    <row r="35" spans="2:9" ht="15">
      <c r="B35" s="17">
        <v>44877</v>
      </c>
      <c r="C35" s="77"/>
      <c r="D35" s="94"/>
      <c r="E35" s="95"/>
      <c r="F35" s="94"/>
      <c r="G35" s="95"/>
      <c r="H35" s="94"/>
      <c r="I35" s="95"/>
    </row>
    <row r="36" spans="2:9" ht="15">
      <c r="B36" s="17">
        <v>44878</v>
      </c>
      <c r="C36" s="77"/>
      <c r="D36" s="94"/>
      <c r="E36" s="95"/>
      <c r="F36" s="94"/>
      <c r="G36" s="95"/>
      <c r="H36" s="94"/>
      <c r="I36" s="95"/>
    </row>
    <row r="37" spans="2:9" ht="15">
      <c r="B37" s="17">
        <v>44879</v>
      </c>
      <c r="C37" s="77"/>
      <c r="D37" s="94"/>
      <c r="E37" s="95"/>
      <c r="F37" s="94"/>
      <c r="G37" s="95"/>
      <c r="H37" s="94"/>
      <c r="I37" s="95"/>
    </row>
    <row r="38" spans="2:9" ht="15">
      <c r="B38" s="17">
        <v>44880</v>
      </c>
      <c r="C38" s="77"/>
      <c r="D38" s="94"/>
      <c r="E38" s="95"/>
      <c r="F38" s="94"/>
      <c r="G38" s="95"/>
      <c r="H38" s="94"/>
      <c r="I38" s="95"/>
    </row>
    <row r="39" spans="2:9" ht="15">
      <c r="B39" s="17">
        <v>44881</v>
      </c>
      <c r="C39" s="18">
        <v>9</v>
      </c>
      <c r="D39" s="108">
        <v>5</v>
      </c>
      <c r="E39" s="127"/>
      <c r="F39" s="108">
        <v>2</v>
      </c>
      <c r="G39" s="127"/>
      <c r="H39" s="108">
        <v>2</v>
      </c>
      <c r="I39" s="127"/>
    </row>
    <row r="40" spans="2:9" ht="15">
      <c r="B40" s="17">
        <v>44882</v>
      </c>
      <c r="C40" s="18">
        <v>9</v>
      </c>
      <c r="D40" s="108">
        <v>3</v>
      </c>
      <c r="E40" s="127"/>
      <c r="F40" s="108">
        <v>4</v>
      </c>
      <c r="G40" s="127"/>
      <c r="H40" s="108">
        <v>2</v>
      </c>
      <c r="I40" s="127"/>
    </row>
    <row r="41" spans="2:9" ht="15">
      <c r="B41" s="17">
        <v>44883</v>
      </c>
      <c r="C41" s="18">
        <v>7</v>
      </c>
      <c r="D41" s="108">
        <v>5</v>
      </c>
      <c r="E41" s="127"/>
      <c r="F41" s="108">
        <v>2</v>
      </c>
      <c r="G41" s="127"/>
      <c r="H41" s="108">
        <v>0</v>
      </c>
      <c r="I41" s="127"/>
    </row>
    <row r="42" spans="2:9" ht="15">
      <c r="B42" s="17">
        <v>44884</v>
      </c>
      <c r="C42" s="77"/>
      <c r="D42" s="94"/>
      <c r="E42" s="95"/>
      <c r="F42" s="94"/>
      <c r="G42" s="95"/>
      <c r="H42" s="94"/>
      <c r="I42" s="95"/>
    </row>
    <row r="43" spans="2:9" ht="15">
      <c r="B43" s="17">
        <v>44885</v>
      </c>
      <c r="C43" s="77"/>
      <c r="D43" s="94"/>
      <c r="E43" s="95"/>
      <c r="F43" s="94"/>
      <c r="G43" s="95"/>
      <c r="H43" s="94"/>
      <c r="I43" s="95"/>
    </row>
    <row r="44" spans="2:9" ht="15">
      <c r="B44" s="17">
        <v>44886</v>
      </c>
      <c r="C44" s="18">
        <v>8</v>
      </c>
      <c r="D44" s="108">
        <v>3</v>
      </c>
      <c r="E44" s="127"/>
      <c r="F44" s="108">
        <v>3</v>
      </c>
      <c r="G44" s="127"/>
      <c r="H44" s="108">
        <v>2</v>
      </c>
      <c r="I44" s="127"/>
    </row>
    <row r="45" spans="2:9" ht="15">
      <c r="B45" s="17">
        <v>44887</v>
      </c>
      <c r="C45" s="18">
        <v>9</v>
      </c>
      <c r="D45" s="108">
        <v>2</v>
      </c>
      <c r="E45" s="127"/>
      <c r="F45" s="108">
        <v>3</v>
      </c>
      <c r="G45" s="127"/>
      <c r="H45" s="108">
        <v>4</v>
      </c>
      <c r="I45" s="127"/>
    </row>
    <row r="46" spans="2:9" ht="15">
      <c r="B46" s="17">
        <v>44888</v>
      </c>
      <c r="C46" s="18">
        <v>7</v>
      </c>
      <c r="D46" s="108">
        <v>5</v>
      </c>
      <c r="E46" s="127"/>
      <c r="F46" s="108">
        <v>0</v>
      </c>
      <c r="G46" s="127"/>
      <c r="H46" s="108">
        <v>2</v>
      </c>
      <c r="I46" s="127"/>
    </row>
    <row r="47" spans="2:9" ht="15">
      <c r="B47" s="17">
        <v>44889</v>
      </c>
      <c r="C47" s="77"/>
      <c r="D47" s="94"/>
      <c r="E47" s="95"/>
      <c r="F47" s="94"/>
      <c r="G47" s="95"/>
      <c r="H47" s="94"/>
      <c r="I47" s="95"/>
    </row>
    <row r="48" spans="2:9" ht="15">
      <c r="B48" s="17">
        <v>44890</v>
      </c>
      <c r="C48" s="18">
        <v>9</v>
      </c>
      <c r="D48" s="108">
        <v>4</v>
      </c>
      <c r="E48" s="127"/>
      <c r="F48" s="108">
        <v>5</v>
      </c>
      <c r="G48" s="127"/>
      <c r="H48" s="108">
        <v>0</v>
      </c>
      <c r="I48" s="127"/>
    </row>
    <row r="49" spans="2:9" ht="15">
      <c r="B49" s="17">
        <v>44891</v>
      </c>
      <c r="C49" s="77"/>
      <c r="D49" s="94"/>
      <c r="E49" s="95"/>
      <c r="F49" s="94"/>
      <c r="G49" s="95"/>
      <c r="H49" s="94"/>
      <c r="I49" s="95"/>
    </row>
    <row r="50" spans="2:9" ht="15">
      <c r="B50" s="17">
        <v>44892</v>
      </c>
      <c r="C50" s="77"/>
      <c r="D50" s="94"/>
      <c r="E50" s="95"/>
      <c r="F50" s="94"/>
      <c r="G50" s="95"/>
      <c r="H50" s="94"/>
      <c r="I50" s="95"/>
    </row>
    <row r="51" spans="2:9" ht="15">
      <c r="B51" s="17">
        <v>44893</v>
      </c>
      <c r="C51" s="77"/>
      <c r="D51" s="94"/>
      <c r="E51" s="95"/>
      <c r="F51" s="94"/>
      <c r="G51" s="95"/>
      <c r="H51" s="94"/>
      <c r="I51" s="95"/>
    </row>
    <row r="52" spans="2:9" ht="15">
      <c r="B52" s="17">
        <v>44894</v>
      </c>
      <c r="C52" s="18">
        <v>7</v>
      </c>
      <c r="D52" s="108">
        <v>2</v>
      </c>
      <c r="E52" s="127"/>
      <c r="F52" s="108">
        <v>5</v>
      </c>
      <c r="G52" s="127"/>
      <c r="H52" s="108">
        <v>0</v>
      </c>
      <c r="I52" s="127"/>
    </row>
    <row r="53" spans="2:9" ht="15">
      <c r="B53" s="17">
        <v>44895</v>
      </c>
      <c r="C53" s="18">
        <v>8</v>
      </c>
      <c r="D53" s="108">
        <v>5</v>
      </c>
      <c r="E53" s="127"/>
      <c r="F53" s="108">
        <v>3</v>
      </c>
      <c r="G53" s="127"/>
      <c r="H53" s="108">
        <v>0</v>
      </c>
      <c r="I53" s="127"/>
    </row>
    <row r="54" spans="2:9" ht="15.75" thickBot="1">
      <c r="B54" s="17"/>
      <c r="C54" s="18"/>
      <c r="D54" s="108"/>
      <c r="E54" s="127"/>
      <c r="F54" s="108"/>
      <c r="G54" s="127"/>
      <c r="H54" s="108"/>
      <c r="I54" s="127"/>
    </row>
    <row r="55" spans="2:9" ht="15.75" thickBot="1">
      <c r="B55" s="28" t="s">
        <v>25</v>
      </c>
      <c r="C55" s="56">
        <f>SUM(C24:C54)</f>
        <v>147</v>
      </c>
      <c r="D55" s="128">
        <f>SUM(D24:D54)</f>
        <v>85</v>
      </c>
      <c r="E55" s="129"/>
      <c r="F55" s="128">
        <f>SUM(F24:F54)</f>
        <v>40</v>
      </c>
      <c r="G55" s="129"/>
      <c r="H55" s="128">
        <f>SUM(H24:H54)</f>
        <v>22</v>
      </c>
      <c r="I55" s="129"/>
    </row>
    <row r="58" ht="15.75" thickBot="1"/>
    <row r="59" spans="2:9" ht="15.75">
      <c r="B59" s="37" t="s">
        <v>31</v>
      </c>
      <c r="C59" s="38"/>
      <c r="D59" s="39"/>
      <c r="E59" s="40"/>
      <c r="F59" s="62" t="s">
        <v>28</v>
      </c>
      <c r="G59" s="63"/>
      <c r="H59" s="63"/>
      <c r="I59" s="64"/>
    </row>
    <row r="60" spans="2:9" ht="15">
      <c r="B60" s="41"/>
      <c r="C60" s="42"/>
      <c r="D60" s="42"/>
      <c r="E60" s="42"/>
      <c r="F60" s="185" t="s">
        <v>32</v>
      </c>
      <c r="G60" s="104"/>
      <c r="H60" s="104" t="s">
        <v>3</v>
      </c>
      <c r="I60" s="105"/>
    </row>
    <row r="61" spans="2:9" ht="15">
      <c r="B61" s="35" t="s">
        <v>29</v>
      </c>
      <c r="C61" s="13">
        <v>52</v>
      </c>
      <c r="D61" s="124">
        <v>0</v>
      </c>
      <c r="E61" s="181"/>
      <c r="F61" s="184">
        <v>30</v>
      </c>
      <c r="G61" s="127"/>
      <c r="H61" s="108">
        <v>22</v>
      </c>
      <c r="I61" s="109"/>
    </row>
    <row r="62" spans="2:9" ht="15">
      <c r="B62" s="35" t="s">
        <v>30</v>
      </c>
      <c r="C62" s="13">
        <v>0</v>
      </c>
      <c r="D62" s="124">
        <v>0</v>
      </c>
      <c r="E62" s="181"/>
      <c r="F62" s="184">
        <v>0</v>
      </c>
      <c r="G62" s="127"/>
      <c r="H62" s="108">
        <v>0</v>
      </c>
      <c r="I62" s="109"/>
    </row>
    <row r="63" spans="2:9" ht="15.75" thickBot="1">
      <c r="B63" s="36" t="s">
        <v>15</v>
      </c>
      <c r="C63" s="34">
        <v>0</v>
      </c>
      <c r="D63" s="179">
        <v>0</v>
      </c>
      <c r="E63" s="180"/>
      <c r="F63" s="182">
        <v>0</v>
      </c>
      <c r="G63" s="183"/>
      <c r="H63" s="106">
        <v>0</v>
      </c>
      <c r="I63" s="107"/>
    </row>
    <row r="64" spans="2:9" ht="15.75" thickBot="1">
      <c r="B64" s="43" t="s">
        <v>33</v>
      </c>
      <c r="C64" s="44">
        <f>SUM(C61:C63)</f>
        <v>52</v>
      </c>
      <c r="D64" s="96">
        <f>SUM(D61:D63)</f>
        <v>0</v>
      </c>
      <c r="E64" s="178"/>
      <c r="F64" s="98">
        <f>SUM(F61:F63)</f>
        <v>30</v>
      </c>
      <c r="G64" s="99"/>
      <c r="H64" s="98">
        <f>SUM(H61:H63)</f>
        <v>22</v>
      </c>
      <c r="I64" s="99"/>
    </row>
    <row r="65" spans="2:9" ht="15">
      <c r="B65" s="6"/>
      <c r="C65" s="6"/>
      <c r="D65" s="6"/>
      <c r="E65" s="6"/>
      <c r="F65" s="6"/>
      <c r="G65" s="6"/>
      <c r="H65" s="6"/>
      <c r="I65" s="6"/>
    </row>
    <row r="66" spans="2:9" ht="15">
      <c r="B66" s="6"/>
      <c r="C66" s="6"/>
      <c r="D66" s="6"/>
      <c r="E66" s="6"/>
      <c r="F66" s="6"/>
      <c r="G66" s="6"/>
      <c r="H66" s="6"/>
      <c r="I66" s="6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</sheetData>
  <sheetProtection/>
  <mergeCells count="137">
    <mergeCell ref="D64:E64"/>
    <mergeCell ref="F64:G64"/>
    <mergeCell ref="H64:I64"/>
    <mergeCell ref="D55:E55"/>
    <mergeCell ref="F55:G55"/>
    <mergeCell ref="F60:G60"/>
    <mergeCell ref="H60:I60"/>
    <mergeCell ref="D61:E61"/>
    <mergeCell ref="F61:G61"/>
    <mergeCell ref="H61:I61"/>
    <mergeCell ref="H55:I55"/>
    <mergeCell ref="H63:I63"/>
    <mergeCell ref="D54:E54"/>
    <mergeCell ref="F54:G54"/>
    <mergeCell ref="H54:I54"/>
    <mergeCell ref="D62:E62"/>
    <mergeCell ref="F62:G62"/>
    <mergeCell ref="H62:I62"/>
    <mergeCell ref="D63:E63"/>
    <mergeCell ref="F63:G63"/>
    <mergeCell ref="D52:E52"/>
    <mergeCell ref="F52:G52"/>
    <mergeCell ref="H52:I52"/>
    <mergeCell ref="D53:E53"/>
    <mergeCell ref="F53:G53"/>
    <mergeCell ref="H53:I53"/>
    <mergeCell ref="D51:E51"/>
    <mergeCell ref="F51:G51"/>
    <mergeCell ref="H51:I51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42:E42"/>
    <mergeCell ref="F42:G42"/>
    <mergeCell ref="H42:I42"/>
    <mergeCell ref="D45:E45"/>
    <mergeCell ref="F45:G45"/>
    <mergeCell ref="H45:I45"/>
    <mergeCell ref="H43:I43"/>
    <mergeCell ref="D44:E44"/>
    <mergeCell ref="F44:G44"/>
    <mergeCell ref="H44:I44"/>
    <mergeCell ref="D43:E43"/>
    <mergeCell ref="F43:G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F29:G29"/>
    <mergeCell ref="H29:I29"/>
    <mergeCell ref="D26:E26"/>
    <mergeCell ref="F26:G26"/>
    <mergeCell ref="H26:I26"/>
    <mergeCell ref="D27:E27"/>
    <mergeCell ref="F27:G27"/>
    <mergeCell ref="H27:I27"/>
    <mergeCell ref="D29:E29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K81"/>
  <sheetViews>
    <sheetView showGridLines="0" zoomScalePageLayoutView="0" workbookViewId="0" topLeftCell="A3">
      <selection activeCell="I11" sqref="I1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44896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57">
        <f>D12</f>
        <v>19</v>
      </c>
    </row>
    <row r="9" spans="2:9" ht="15">
      <c r="B9" s="31" t="s">
        <v>14</v>
      </c>
      <c r="C9" s="9" t="s">
        <v>3</v>
      </c>
      <c r="D9" s="13">
        <v>11</v>
      </c>
      <c r="E9" s="108">
        <v>2</v>
      </c>
      <c r="F9" s="127"/>
      <c r="G9" s="144" t="s">
        <v>18</v>
      </c>
      <c r="H9" s="145"/>
      <c r="I9" s="58">
        <f>D9/SUM(D9:E9)</f>
        <v>0.8461538461538461</v>
      </c>
    </row>
    <row r="10" spans="2:9" ht="15">
      <c r="B10" s="31" t="s">
        <v>12</v>
      </c>
      <c r="C10" s="9" t="s">
        <v>4</v>
      </c>
      <c r="D10" s="13">
        <v>7</v>
      </c>
      <c r="E10" s="108">
        <v>2</v>
      </c>
      <c r="F10" s="127"/>
      <c r="G10" s="144" t="s">
        <v>17</v>
      </c>
      <c r="H10" s="145"/>
      <c r="I10" s="58">
        <f>D10/SUM(D10:E10)</f>
        <v>0.7777777777777778</v>
      </c>
    </row>
    <row r="11" spans="2:11" ht="15">
      <c r="B11" s="45" t="s">
        <v>34</v>
      </c>
      <c r="C11" s="9" t="s">
        <v>15</v>
      </c>
      <c r="D11" s="13">
        <v>1</v>
      </c>
      <c r="E11" s="108">
        <v>0</v>
      </c>
      <c r="F11" s="127"/>
      <c r="G11" s="142" t="s">
        <v>50</v>
      </c>
      <c r="H11" s="143"/>
      <c r="I11" s="58">
        <f>D11/SUM(D11:E11)</f>
        <v>1</v>
      </c>
      <c r="K11" t="s">
        <v>49</v>
      </c>
    </row>
    <row r="12" spans="2:9" ht="15">
      <c r="B12" s="61">
        <f>D62</f>
        <v>23</v>
      </c>
      <c r="C12" s="54" t="s">
        <v>36</v>
      </c>
      <c r="D12" s="16">
        <f>SUM(D9:D11)</f>
        <v>19</v>
      </c>
      <c r="E12" s="151">
        <f>SUM(E9:E11)</f>
        <v>4</v>
      </c>
      <c r="F12" s="152"/>
      <c r="G12" s="153" t="s">
        <v>19</v>
      </c>
      <c r="H12" s="154"/>
      <c r="I12" s="59">
        <f>D12/SUM(D12:E12)</f>
        <v>0.8260869565217391</v>
      </c>
    </row>
    <row r="13" spans="2:9" ht="15.75" thickBot="1">
      <c r="B13" s="6"/>
      <c r="C13" s="6"/>
      <c r="D13" s="6"/>
      <c r="E13" s="50"/>
      <c r="F13" s="6"/>
      <c r="G13" s="6"/>
      <c r="H13" s="6"/>
      <c r="I13" s="6"/>
    </row>
    <row r="14" spans="2:9" ht="16.5" thickBot="1">
      <c r="B14" s="146" t="s">
        <v>5</v>
      </c>
      <c r="C14" s="114"/>
      <c r="D14" s="114"/>
      <c r="E14" s="114"/>
      <c r="F14" s="114"/>
      <c r="G14" s="114"/>
      <c r="H14" s="114"/>
      <c r="I14" s="115"/>
    </row>
    <row r="15" spans="2:9" ht="7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</row>
    <row r="16" spans="2:9" ht="15">
      <c r="B16" s="16">
        <f>F62</f>
        <v>20</v>
      </c>
      <c r="C16" s="103">
        <v>2</v>
      </c>
      <c r="D16" s="103"/>
      <c r="E16" s="103">
        <v>13</v>
      </c>
      <c r="F16" s="103"/>
      <c r="G16" s="13">
        <v>4</v>
      </c>
      <c r="H16" s="103">
        <v>1</v>
      </c>
      <c r="I16" s="103"/>
    </row>
    <row r="17" spans="2:9" ht="15">
      <c r="B17" s="51">
        <f>C17+E17+G17+H17</f>
        <v>1</v>
      </c>
      <c r="C17" s="156">
        <f>C16/B16</f>
        <v>0.1</v>
      </c>
      <c r="D17" s="156"/>
      <c r="E17" s="156">
        <f>E16/B16</f>
        <v>0.65</v>
      </c>
      <c r="F17" s="156"/>
      <c r="G17" s="51">
        <f>G16/B16</f>
        <v>0.2</v>
      </c>
      <c r="H17" s="156">
        <f>H16/B16</f>
        <v>0.05</v>
      </c>
      <c r="I17" s="156"/>
    </row>
    <row r="18" spans="2:9" ht="15">
      <c r="B18" s="6"/>
      <c r="C18" s="6"/>
      <c r="D18" s="6"/>
      <c r="E18" s="11"/>
      <c r="F18" s="11"/>
      <c r="G18" s="6"/>
      <c r="H18" s="6"/>
      <c r="I18" s="6"/>
    </row>
    <row r="19" spans="2:9" ht="15.75" thickBot="1">
      <c r="B19" s="6"/>
      <c r="C19" s="6"/>
      <c r="D19" s="6"/>
      <c r="E19" s="6"/>
      <c r="F19" s="6"/>
      <c r="G19" s="6"/>
      <c r="H19" s="6"/>
      <c r="I19" s="6"/>
    </row>
    <row r="20" spans="2:9" ht="15.75" thickBot="1">
      <c r="B20" s="116" t="s">
        <v>27</v>
      </c>
      <c r="C20" s="117"/>
      <c r="D20" s="117"/>
      <c r="E20" s="117"/>
      <c r="F20" s="117"/>
      <c r="G20" s="117"/>
      <c r="H20" s="60">
        <v>1</v>
      </c>
      <c r="I20" s="52">
        <f>H20/SUM(D12:E12)</f>
        <v>0.043478260869565216</v>
      </c>
    </row>
    <row r="21" spans="2:9" ht="15.75" thickBot="1">
      <c r="B21" s="6"/>
      <c r="C21" s="6"/>
      <c r="D21" s="6"/>
      <c r="E21" s="6"/>
      <c r="F21" s="6"/>
      <c r="G21" s="6"/>
      <c r="H21" s="6"/>
      <c r="I21" s="6"/>
    </row>
    <row r="22" spans="2:9" ht="18.75" thickBot="1">
      <c r="B22" s="157" t="s">
        <v>9</v>
      </c>
      <c r="C22" s="158"/>
      <c r="D22" s="158"/>
      <c r="E22" s="158"/>
      <c r="F22" s="158"/>
      <c r="G22" s="158"/>
      <c r="H22" s="158"/>
      <c r="I22" s="158"/>
    </row>
    <row r="23" spans="2:9" ht="16.5" thickBot="1">
      <c r="B23" s="12" t="s">
        <v>10</v>
      </c>
      <c r="C23" s="12" t="s">
        <v>11</v>
      </c>
      <c r="D23" s="161" t="s">
        <v>12</v>
      </c>
      <c r="E23" s="162"/>
      <c r="F23" s="161" t="s">
        <v>24</v>
      </c>
      <c r="G23" s="162"/>
      <c r="H23" s="159" t="s">
        <v>13</v>
      </c>
      <c r="I23" s="160"/>
    </row>
    <row r="24" spans="2:9" ht="15">
      <c r="B24" s="17">
        <v>44896</v>
      </c>
      <c r="C24" s="76">
        <v>9</v>
      </c>
      <c r="D24" s="186">
        <v>6</v>
      </c>
      <c r="E24" s="186"/>
      <c r="F24" s="187">
        <v>2</v>
      </c>
      <c r="G24" s="187"/>
      <c r="H24" s="186">
        <v>1</v>
      </c>
      <c r="I24" s="186"/>
    </row>
    <row r="25" spans="2:9" ht="15">
      <c r="B25" s="93">
        <v>44897</v>
      </c>
      <c r="C25" s="91"/>
      <c r="D25" s="175"/>
      <c r="E25" s="175"/>
      <c r="F25" s="188"/>
      <c r="G25" s="188"/>
      <c r="H25" s="175"/>
      <c r="I25" s="175"/>
    </row>
    <row r="26" spans="2:9" ht="15">
      <c r="B26" s="93">
        <v>44898</v>
      </c>
      <c r="C26" s="91"/>
      <c r="D26" s="175"/>
      <c r="E26" s="175"/>
      <c r="F26" s="188"/>
      <c r="G26" s="188"/>
      <c r="H26" s="175"/>
      <c r="I26" s="175"/>
    </row>
    <row r="27" spans="2:9" ht="15">
      <c r="B27" s="82">
        <v>44899</v>
      </c>
      <c r="C27" s="91"/>
      <c r="D27" s="175"/>
      <c r="E27" s="175"/>
      <c r="F27" s="188"/>
      <c r="G27" s="188"/>
      <c r="H27" s="175"/>
      <c r="I27" s="175"/>
    </row>
    <row r="28" spans="2:9" ht="15">
      <c r="B28" s="93">
        <v>44900</v>
      </c>
      <c r="C28" s="91"/>
      <c r="D28" s="175"/>
      <c r="E28" s="175"/>
      <c r="F28" s="188"/>
      <c r="G28" s="188"/>
      <c r="H28" s="175"/>
      <c r="I28" s="175"/>
    </row>
    <row r="29" spans="2:9" ht="15">
      <c r="B29" s="93">
        <v>44901</v>
      </c>
      <c r="C29" s="91"/>
      <c r="D29" s="175"/>
      <c r="E29" s="175"/>
      <c r="F29" s="188"/>
      <c r="G29" s="188"/>
      <c r="H29" s="175"/>
      <c r="I29" s="175"/>
    </row>
    <row r="30" spans="2:9" ht="15">
      <c r="B30" s="17">
        <v>44902</v>
      </c>
      <c r="C30" s="13">
        <v>8</v>
      </c>
      <c r="D30" s="103">
        <v>1</v>
      </c>
      <c r="E30" s="103"/>
      <c r="F30" s="189">
        <v>7</v>
      </c>
      <c r="G30" s="189"/>
      <c r="H30" s="103">
        <v>0</v>
      </c>
      <c r="I30" s="103"/>
    </row>
    <row r="31" spans="2:9" ht="15">
      <c r="B31" s="69">
        <v>44903</v>
      </c>
      <c r="C31" s="13">
        <v>10</v>
      </c>
      <c r="D31" s="103">
        <v>5</v>
      </c>
      <c r="E31" s="103"/>
      <c r="F31" s="189">
        <v>2</v>
      </c>
      <c r="G31" s="189"/>
      <c r="H31" s="103">
        <v>3</v>
      </c>
      <c r="I31" s="103"/>
    </row>
    <row r="32" spans="2:9" ht="15">
      <c r="B32" s="93">
        <v>44904</v>
      </c>
      <c r="C32" s="91"/>
      <c r="D32" s="175"/>
      <c r="E32" s="175"/>
      <c r="F32" s="188"/>
      <c r="G32" s="188"/>
      <c r="H32" s="175"/>
      <c r="I32" s="175"/>
    </row>
    <row r="33" spans="2:9" ht="15">
      <c r="B33" s="82">
        <v>44905</v>
      </c>
      <c r="C33" s="91"/>
      <c r="D33" s="175"/>
      <c r="E33" s="175"/>
      <c r="F33" s="188"/>
      <c r="G33" s="188"/>
      <c r="H33" s="175"/>
      <c r="I33" s="175"/>
    </row>
    <row r="34" spans="2:9" ht="15">
      <c r="B34" s="93">
        <v>44906</v>
      </c>
      <c r="C34" s="91"/>
      <c r="D34" s="175"/>
      <c r="E34" s="175"/>
      <c r="F34" s="188"/>
      <c r="G34" s="188"/>
      <c r="H34" s="175"/>
      <c r="I34" s="175"/>
    </row>
    <row r="35" spans="2:9" ht="15">
      <c r="B35" s="69">
        <v>44907</v>
      </c>
      <c r="C35" s="13">
        <v>10</v>
      </c>
      <c r="D35" s="103">
        <v>6</v>
      </c>
      <c r="E35" s="103"/>
      <c r="F35" s="189">
        <v>4</v>
      </c>
      <c r="G35" s="189"/>
      <c r="H35" s="103">
        <v>0</v>
      </c>
      <c r="I35" s="103"/>
    </row>
    <row r="36" spans="2:9" ht="15">
      <c r="B36" s="82">
        <v>44908</v>
      </c>
      <c r="C36" s="91"/>
      <c r="D36" s="175"/>
      <c r="E36" s="175"/>
      <c r="F36" s="188"/>
      <c r="G36" s="188"/>
      <c r="H36" s="175"/>
      <c r="I36" s="175"/>
    </row>
    <row r="37" spans="2:9" ht="15">
      <c r="B37" s="93">
        <v>44909</v>
      </c>
      <c r="C37" s="91"/>
      <c r="D37" s="175"/>
      <c r="E37" s="175"/>
      <c r="F37" s="188"/>
      <c r="G37" s="188"/>
      <c r="H37" s="175"/>
      <c r="I37" s="175"/>
    </row>
    <row r="38" spans="2:9" ht="15">
      <c r="B38" s="69">
        <v>44910</v>
      </c>
      <c r="C38" s="13">
        <v>10</v>
      </c>
      <c r="D38" s="103">
        <v>3</v>
      </c>
      <c r="E38" s="103"/>
      <c r="F38" s="189">
        <v>5</v>
      </c>
      <c r="G38" s="189"/>
      <c r="H38" s="103">
        <v>2</v>
      </c>
      <c r="I38" s="103"/>
    </row>
    <row r="39" spans="2:9" ht="15">
      <c r="B39" s="17">
        <v>44911</v>
      </c>
      <c r="C39" s="13">
        <v>5</v>
      </c>
      <c r="D39" s="103">
        <v>2</v>
      </c>
      <c r="E39" s="103"/>
      <c r="F39" s="189">
        <v>0</v>
      </c>
      <c r="G39" s="189"/>
      <c r="H39" s="103">
        <v>3</v>
      </c>
      <c r="I39" s="103"/>
    </row>
    <row r="40" spans="2:9" ht="15">
      <c r="B40" s="93">
        <v>44912</v>
      </c>
      <c r="C40" s="91"/>
      <c r="D40" s="175"/>
      <c r="E40" s="175"/>
      <c r="F40" s="188"/>
      <c r="G40" s="188"/>
      <c r="H40" s="175"/>
      <c r="I40" s="175"/>
    </row>
    <row r="41" spans="2:9" ht="15">
      <c r="B41" s="93">
        <v>44913</v>
      </c>
      <c r="C41" s="91"/>
      <c r="D41" s="175"/>
      <c r="E41" s="175"/>
      <c r="F41" s="188"/>
      <c r="G41" s="188"/>
      <c r="H41" s="175"/>
      <c r="I41" s="175"/>
    </row>
    <row r="42" spans="2:9" ht="15">
      <c r="B42" s="82">
        <v>44914</v>
      </c>
      <c r="C42" s="91"/>
      <c r="D42" s="175"/>
      <c r="E42" s="175"/>
      <c r="F42" s="188"/>
      <c r="G42" s="188"/>
      <c r="H42" s="175"/>
      <c r="I42" s="175"/>
    </row>
    <row r="43" spans="2:9" ht="15">
      <c r="B43" s="93">
        <v>44915</v>
      </c>
      <c r="C43" s="91"/>
      <c r="D43" s="175"/>
      <c r="E43" s="175"/>
      <c r="F43" s="188"/>
      <c r="G43" s="188"/>
      <c r="H43" s="175"/>
      <c r="I43" s="175"/>
    </row>
    <row r="44" spans="2:9" ht="15">
      <c r="B44" s="93">
        <v>44916</v>
      </c>
      <c r="C44" s="91"/>
      <c r="D44" s="175"/>
      <c r="E44" s="175"/>
      <c r="F44" s="188"/>
      <c r="G44" s="188"/>
      <c r="H44" s="175"/>
      <c r="I44" s="175"/>
    </row>
    <row r="45" spans="2:9" ht="15">
      <c r="B45" s="82">
        <v>44917</v>
      </c>
      <c r="C45" s="91"/>
      <c r="D45" s="175"/>
      <c r="E45" s="175"/>
      <c r="F45" s="188"/>
      <c r="G45" s="188"/>
      <c r="H45" s="175"/>
      <c r="I45" s="175"/>
    </row>
    <row r="46" spans="2:9" ht="15">
      <c r="B46" s="93">
        <v>44918</v>
      </c>
      <c r="C46" s="91"/>
      <c r="D46" s="175"/>
      <c r="E46" s="175"/>
      <c r="F46" s="188"/>
      <c r="G46" s="188"/>
      <c r="H46" s="175"/>
      <c r="I46" s="175"/>
    </row>
    <row r="47" spans="2:9" ht="15">
      <c r="B47" s="93">
        <v>44919</v>
      </c>
      <c r="C47" s="91"/>
      <c r="D47" s="175"/>
      <c r="E47" s="175"/>
      <c r="F47" s="188"/>
      <c r="G47" s="188"/>
      <c r="H47" s="175"/>
      <c r="I47" s="175"/>
    </row>
    <row r="48" spans="2:9" ht="15">
      <c r="B48" s="82">
        <v>44920</v>
      </c>
      <c r="C48" s="91"/>
      <c r="D48" s="175"/>
      <c r="E48" s="175"/>
      <c r="F48" s="188"/>
      <c r="G48" s="188"/>
      <c r="H48" s="175"/>
      <c r="I48" s="175"/>
    </row>
    <row r="49" spans="2:9" ht="15">
      <c r="B49" s="93">
        <v>44921</v>
      </c>
      <c r="C49" s="91"/>
      <c r="D49" s="175"/>
      <c r="E49" s="175"/>
      <c r="F49" s="188"/>
      <c r="G49" s="188"/>
      <c r="H49" s="175"/>
      <c r="I49" s="175"/>
    </row>
    <row r="50" spans="2:9" ht="15">
      <c r="B50" s="93">
        <v>44922</v>
      </c>
      <c r="C50" s="91"/>
      <c r="D50" s="175"/>
      <c r="E50" s="175"/>
      <c r="F50" s="188"/>
      <c r="G50" s="188"/>
      <c r="H50" s="175"/>
      <c r="I50" s="175"/>
    </row>
    <row r="51" spans="2:9" ht="15">
      <c r="B51" s="82">
        <v>44923</v>
      </c>
      <c r="C51" s="91"/>
      <c r="D51" s="175"/>
      <c r="E51" s="175"/>
      <c r="F51" s="188"/>
      <c r="G51" s="188"/>
      <c r="H51" s="175"/>
      <c r="I51" s="175"/>
    </row>
    <row r="52" spans="2:9" ht="15">
      <c r="B52" s="93">
        <v>44924</v>
      </c>
      <c r="C52" s="91"/>
      <c r="D52" s="175"/>
      <c r="E52" s="175"/>
      <c r="F52" s="188"/>
      <c r="G52" s="188"/>
      <c r="H52" s="175"/>
      <c r="I52" s="175"/>
    </row>
    <row r="53" spans="2:9" ht="15">
      <c r="B53" s="93">
        <v>44925</v>
      </c>
      <c r="C53" s="91"/>
      <c r="D53" s="175"/>
      <c r="E53" s="175"/>
      <c r="F53" s="188"/>
      <c r="G53" s="188"/>
      <c r="H53" s="175"/>
      <c r="I53" s="175"/>
    </row>
    <row r="54" spans="2:9" ht="15">
      <c r="B54" s="82">
        <v>44926</v>
      </c>
      <c r="C54" s="91"/>
      <c r="D54" s="175"/>
      <c r="E54" s="175"/>
      <c r="F54" s="188"/>
      <c r="G54" s="188"/>
      <c r="H54" s="175"/>
      <c r="I54" s="175"/>
    </row>
    <row r="55" spans="2:9" ht="15">
      <c r="B55" s="69"/>
      <c r="C55" s="13"/>
      <c r="D55" s="103"/>
      <c r="E55" s="103"/>
      <c r="F55" s="189"/>
      <c r="G55" s="189"/>
      <c r="H55" s="103"/>
      <c r="I55" s="103"/>
    </row>
    <row r="56" spans="2:9" ht="15">
      <c r="B56" s="69"/>
      <c r="C56" s="13"/>
      <c r="D56" s="103"/>
      <c r="E56" s="103"/>
      <c r="F56" s="189"/>
      <c r="G56" s="189"/>
      <c r="H56" s="103"/>
      <c r="I56" s="103"/>
    </row>
    <row r="57" spans="2:9" ht="15">
      <c r="B57" s="17"/>
      <c r="C57" s="13"/>
      <c r="D57" s="103"/>
      <c r="E57" s="103"/>
      <c r="F57" s="189"/>
      <c r="G57" s="189"/>
      <c r="H57" s="103"/>
      <c r="I57" s="103"/>
    </row>
    <row r="58" spans="2:9" ht="15">
      <c r="B58" s="69"/>
      <c r="C58" s="13"/>
      <c r="D58" s="103"/>
      <c r="E58" s="103"/>
      <c r="F58" s="189"/>
      <c r="G58" s="189"/>
      <c r="H58" s="103"/>
      <c r="I58" s="103"/>
    </row>
    <row r="59" spans="2:9" ht="15">
      <c r="B59" s="69"/>
      <c r="C59" s="13"/>
      <c r="D59" s="103"/>
      <c r="E59" s="103"/>
      <c r="F59" s="189"/>
      <c r="G59" s="189"/>
      <c r="H59" s="103"/>
      <c r="I59" s="103"/>
    </row>
    <row r="60" spans="2:9" ht="15">
      <c r="B60" s="69"/>
      <c r="C60" s="13"/>
      <c r="D60" s="103"/>
      <c r="E60" s="103"/>
      <c r="F60" s="189"/>
      <c r="G60" s="189"/>
      <c r="H60" s="103"/>
      <c r="I60" s="103"/>
    </row>
    <row r="61" spans="2:9" ht="15.75" thickBot="1">
      <c r="B61" s="69"/>
      <c r="C61" s="13"/>
      <c r="D61" s="103"/>
      <c r="E61" s="103"/>
      <c r="F61" s="189"/>
      <c r="G61" s="189"/>
      <c r="H61" s="103"/>
      <c r="I61" s="103"/>
    </row>
    <row r="62" spans="2:9" ht="15.75" thickBot="1">
      <c r="B62" s="28" t="s">
        <v>25</v>
      </c>
      <c r="C62" s="56">
        <f>SUM(C24:C61)</f>
        <v>52</v>
      </c>
      <c r="D62" s="128">
        <f>SUM(D24:D61)</f>
        <v>23</v>
      </c>
      <c r="E62" s="129"/>
      <c r="F62" s="128">
        <f>SUM(F24:F61)</f>
        <v>20</v>
      </c>
      <c r="G62" s="129"/>
      <c r="H62" s="128">
        <f>SUM(H24:H61)</f>
        <v>9</v>
      </c>
      <c r="I62" s="129"/>
    </row>
    <row r="65" ht="15.75" thickBot="1"/>
    <row r="66" spans="2:9" ht="15.75">
      <c r="B66" s="37" t="s">
        <v>31</v>
      </c>
      <c r="C66" s="38"/>
      <c r="D66" s="39"/>
      <c r="E66" s="40"/>
      <c r="F66" s="62" t="s">
        <v>28</v>
      </c>
      <c r="G66" s="63"/>
      <c r="H66" s="63"/>
      <c r="I66" s="64"/>
    </row>
    <row r="67" spans="2:9" ht="15">
      <c r="B67" s="41"/>
      <c r="C67" s="42"/>
      <c r="D67" s="42"/>
      <c r="E67" s="42"/>
      <c r="F67" s="185" t="s">
        <v>4</v>
      </c>
      <c r="G67" s="104"/>
      <c r="H67" s="104" t="s">
        <v>3</v>
      </c>
      <c r="I67" s="105"/>
    </row>
    <row r="68" spans="2:9" ht="15">
      <c r="B68" s="35" t="s">
        <v>29</v>
      </c>
      <c r="C68" s="13">
        <v>11</v>
      </c>
      <c r="D68" s="124">
        <v>0</v>
      </c>
      <c r="E68" s="181"/>
      <c r="F68" s="184">
        <v>3</v>
      </c>
      <c r="G68" s="127"/>
      <c r="H68" s="108">
        <v>8</v>
      </c>
      <c r="I68" s="109"/>
    </row>
    <row r="69" spans="2:9" ht="15">
      <c r="B69" s="35" t="s">
        <v>30</v>
      </c>
      <c r="C69" s="13">
        <v>10</v>
      </c>
      <c r="D69" s="124">
        <v>0</v>
      </c>
      <c r="E69" s="181"/>
      <c r="F69" s="184">
        <v>0</v>
      </c>
      <c r="G69" s="127"/>
      <c r="H69" s="108">
        <v>10</v>
      </c>
      <c r="I69" s="109"/>
    </row>
    <row r="70" spans="2:9" ht="15.75" thickBot="1">
      <c r="B70" s="36" t="s">
        <v>15</v>
      </c>
      <c r="C70" s="34">
        <v>0</v>
      </c>
      <c r="D70" s="179">
        <v>0</v>
      </c>
      <c r="E70" s="180"/>
      <c r="F70" s="182">
        <v>0</v>
      </c>
      <c r="G70" s="183"/>
      <c r="H70" s="108">
        <v>0</v>
      </c>
      <c r="I70" s="109">
        <v>0</v>
      </c>
    </row>
    <row r="71" spans="2:9" ht="15.75" thickBot="1">
      <c r="B71" s="43" t="s">
        <v>33</v>
      </c>
      <c r="C71" s="44">
        <f>SUM(C68:C70)</f>
        <v>21</v>
      </c>
      <c r="D71" s="96">
        <f>SUM(D68:D70)</f>
        <v>0</v>
      </c>
      <c r="E71" s="178"/>
      <c r="F71" s="98">
        <f>SUM(F68:F70)</f>
        <v>3</v>
      </c>
      <c r="G71" s="99"/>
      <c r="H71" s="98">
        <f>SUM(H68:H70)</f>
        <v>18</v>
      </c>
      <c r="I71" s="99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  <row r="75" spans="2:9" ht="15">
      <c r="B75" s="6"/>
      <c r="C75" s="6"/>
      <c r="D75" s="6"/>
      <c r="E75" s="6"/>
      <c r="F75" s="6"/>
      <c r="G75" s="6"/>
      <c r="H75" s="6"/>
      <c r="I75" s="6"/>
    </row>
    <row r="76" spans="2:9" ht="15">
      <c r="B76" s="6"/>
      <c r="C76" s="6"/>
      <c r="D76" s="6"/>
      <c r="E76" s="6"/>
      <c r="F76" s="6"/>
      <c r="G76" s="6"/>
      <c r="H76" s="6"/>
      <c r="I76" s="6"/>
    </row>
    <row r="77" spans="2:9" ht="15">
      <c r="B77" s="6"/>
      <c r="C77" s="6"/>
      <c r="D77" s="6"/>
      <c r="E77" s="6"/>
      <c r="F77" s="6"/>
      <c r="G77" s="6"/>
      <c r="H77" s="6"/>
      <c r="I77" s="6"/>
    </row>
    <row r="78" spans="2:9" ht="15">
      <c r="B78" s="6"/>
      <c r="C78" s="6"/>
      <c r="D78" s="6"/>
      <c r="E78" s="6"/>
      <c r="F78" s="6"/>
      <c r="G78" s="6"/>
      <c r="H78" s="6"/>
      <c r="I78" s="6"/>
    </row>
    <row r="79" spans="2:9" ht="15">
      <c r="B79" s="6"/>
      <c r="C79" s="6"/>
      <c r="D79" s="6"/>
      <c r="E79" s="6"/>
      <c r="F79" s="6"/>
      <c r="G79" s="6"/>
      <c r="H79" s="6"/>
      <c r="I79" s="6"/>
    </row>
    <row r="80" spans="2:9" ht="15">
      <c r="B80" s="6"/>
      <c r="C80" s="6"/>
      <c r="D80" s="6"/>
      <c r="E80" s="6"/>
      <c r="F80" s="6"/>
      <c r="G80" s="6"/>
      <c r="H80" s="6"/>
      <c r="I80" s="6"/>
    </row>
    <row r="81" spans="2:9" ht="15">
      <c r="B81" s="6"/>
      <c r="C81" s="6"/>
      <c r="D81" s="6"/>
      <c r="E81" s="6"/>
      <c r="F81" s="6"/>
      <c r="G81" s="6"/>
      <c r="H81" s="6"/>
      <c r="I81" s="6"/>
    </row>
  </sheetData>
  <sheetProtection/>
  <mergeCells count="158"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71:E71"/>
    <mergeCell ref="F71:G71"/>
    <mergeCell ref="H71:I71"/>
    <mergeCell ref="D62:E62"/>
    <mergeCell ref="F62:G62"/>
    <mergeCell ref="F67:G67"/>
    <mergeCell ref="H67:I67"/>
    <mergeCell ref="D68:E68"/>
    <mergeCell ref="F68:G68"/>
    <mergeCell ref="H68:I68"/>
    <mergeCell ref="H62:I62"/>
    <mergeCell ref="H70:I70"/>
    <mergeCell ref="D69:E69"/>
    <mergeCell ref="F69:G69"/>
    <mergeCell ref="H69:I69"/>
    <mergeCell ref="D70:E70"/>
    <mergeCell ref="F70:G70"/>
    <mergeCell ref="D57:E57"/>
    <mergeCell ref="F57:G57"/>
    <mergeCell ref="H57:I57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48:E48"/>
    <mergeCell ref="F48:G48"/>
    <mergeCell ref="H48:I48"/>
    <mergeCell ref="D51:E51"/>
    <mergeCell ref="F51:G51"/>
    <mergeCell ref="H51:I51"/>
    <mergeCell ref="D49:E49"/>
    <mergeCell ref="F49:G49"/>
    <mergeCell ref="H49:I49"/>
    <mergeCell ref="D50:E50"/>
    <mergeCell ref="F50:G50"/>
    <mergeCell ref="H50:I50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9:E39"/>
    <mergeCell ref="F39:G39"/>
    <mergeCell ref="H39:I39"/>
    <mergeCell ref="D32:E32"/>
    <mergeCell ref="F32:G32"/>
    <mergeCell ref="H32:I32"/>
    <mergeCell ref="D33:E33"/>
    <mergeCell ref="F33:G33"/>
    <mergeCell ref="H33:I33"/>
    <mergeCell ref="H37:I37"/>
    <mergeCell ref="F37:G37"/>
    <mergeCell ref="D37:E37"/>
    <mergeCell ref="H34:I34"/>
    <mergeCell ref="F34:G34"/>
    <mergeCell ref="D34:E34"/>
    <mergeCell ref="F35:G35"/>
    <mergeCell ref="F36:G36"/>
    <mergeCell ref="D35:E35"/>
    <mergeCell ref="D36:E36"/>
    <mergeCell ref="H35:I35"/>
    <mergeCell ref="H36:I36"/>
    <mergeCell ref="D38:E38"/>
    <mergeCell ref="F38:G38"/>
    <mergeCell ref="H38:I38"/>
    <mergeCell ref="H25:I25"/>
    <mergeCell ref="F25:G25"/>
    <mergeCell ref="D25:E25"/>
    <mergeCell ref="D31:E31"/>
    <mergeCell ref="F28:G28"/>
    <mergeCell ref="F29:G29"/>
    <mergeCell ref="F30:G30"/>
    <mergeCell ref="F31:G31"/>
    <mergeCell ref="H28:I28"/>
    <mergeCell ref="H29:I29"/>
    <mergeCell ref="H30:I30"/>
    <mergeCell ref="H31:I31"/>
    <mergeCell ref="D26:E26"/>
    <mergeCell ref="F26:G26"/>
    <mergeCell ref="H26:I26"/>
    <mergeCell ref="D27:E27"/>
    <mergeCell ref="F27:G27"/>
    <mergeCell ref="H27:I27"/>
    <mergeCell ref="D28:E28"/>
    <mergeCell ref="D29:E29"/>
    <mergeCell ref="D30:E30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D24:E24"/>
    <mergeCell ref="F24:G24"/>
    <mergeCell ref="H24:I24"/>
    <mergeCell ref="C17:D17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E17:F17"/>
    <mergeCell ref="H17:I17"/>
    <mergeCell ref="B20:G20"/>
    <mergeCell ref="B22:I22"/>
    <mergeCell ref="D23:E23"/>
    <mergeCell ref="F23:G23"/>
    <mergeCell ref="H23:I23"/>
  </mergeCells>
  <printOptions/>
  <pageMargins left="0.511811024" right="0.511811024" top="0.787401575" bottom="0.787401575" header="0.31496062" footer="0.31496062"/>
  <pageSetup horizontalDpi="600" verticalDpi="600" orientation="portrait" paperSize="9" scale="6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S113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2" max="2" width="12.140625" style="0" customWidth="1"/>
    <col min="3" max="3" width="14.57421875" style="0" customWidth="1"/>
    <col min="4" max="4" width="11.8515625" style="0" customWidth="1"/>
    <col min="5" max="5" width="12.00390625" style="0" customWidth="1"/>
    <col min="6" max="6" width="9.140625" style="0" customWidth="1"/>
    <col min="7" max="7" width="19.57421875" style="0" customWidth="1"/>
    <col min="8" max="8" width="8.421875" style="0" customWidth="1"/>
    <col min="9" max="9" width="11.140625" style="0" customWidth="1"/>
    <col min="15" max="15" width="13.7109375" style="0" bestFit="1" customWidth="1"/>
    <col min="16" max="16" width="31.140625" style="0" bestFit="1" customWidth="1"/>
    <col min="17" max="17" width="11.00390625" style="0" bestFit="1" customWidth="1"/>
    <col min="19" max="19" width="13.7109375" style="0" bestFit="1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95">
        <v>2022</v>
      </c>
      <c r="C4" s="196"/>
      <c r="D4" s="196"/>
      <c r="E4" s="196"/>
      <c r="F4" s="196"/>
      <c r="G4" s="196"/>
      <c r="H4" s="196"/>
      <c r="I4" s="197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32"/>
    </row>
    <row r="9" spans="2:9" ht="15">
      <c r="B9" s="31" t="s">
        <v>14</v>
      </c>
      <c r="C9" s="9" t="s">
        <v>3</v>
      </c>
      <c r="D9" s="13">
        <f>Janeiro!D9+Fevereiro!D9+Março!D9+Abril!D9+Maio!D9+Junho!D9+Julho!D9+Agosto!D9+Setembro!D9+Outubro!D9+Novembro!D9+Dezembro!D9</f>
        <v>615</v>
      </c>
      <c r="E9" s="108">
        <f>Janeiro!E9+Fevereiro!E9+Março!E9+Abril!E9+Maio!E9+Junho!E9+Julho!E9+Agosto!E9+Setembro!E9+Outubro!E9+Novembro!E9+Dezembro!E9</f>
        <v>73</v>
      </c>
      <c r="F9" s="127"/>
      <c r="G9" s="144" t="s">
        <v>18</v>
      </c>
      <c r="H9" s="145"/>
      <c r="I9" s="46">
        <f>D9/SUM(D9:E9)</f>
        <v>0.8938953488372093</v>
      </c>
    </row>
    <row r="10" spans="2:10" ht="15">
      <c r="B10" s="31" t="s">
        <v>12</v>
      </c>
      <c r="C10" s="9" t="s">
        <v>4</v>
      </c>
      <c r="D10" s="13">
        <f>Janeiro!D10+Fevereiro!D10+Março!D10+Abril!D10+Maio!D10+Junho!D10+Julho!D10+Agosto!D10+Setembro!D10+Outubro!D10+Novembro!D10+Dezembro!D10</f>
        <v>38</v>
      </c>
      <c r="E10" s="108">
        <f>Janeiro!E10+Fevereiro!E10+Março!E10+Abril!E10+Maio!E10+Junho!E10+Julho!E10+Agosto!E10+Setembro!E10+Outubro!E10+Novembro!E10+Dezembro!E10</f>
        <v>69</v>
      </c>
      <c r="F10" s="127"/>
      <c r="G10" s="144" t="s">
        <v>17</v>
      </c>
      <c r="H10" s="145"/>
      <c r="I10" s="46">
        <f>D10/(D10+E10)</f>
        <v>0.35514018691588783</v>
      </c>
      <c r="J10" s="70"/>
    </row>
    <row r="11" spans="2:9" ht="15">
      <c r="B11" s="45" t="s">
        <v>34</v>
      </c>
      <c r="C11" s="9" t="s">
        <v>15</v>
      </c>
      <c r="D11" s="13">
        <f>Janeiro!D11+Fevereiro!D11+Março!D11+Abril!D11+Maio!D11+Junho!D11+Julho!D11+Agosto!D11+Setembro!D11+Outubro!D11+Novembro!D11+Dezembro!D11</f>
        <v>1</v>
      </c>
      <c r="E11" s="108">
        <f>Janeiro!E11+Fevereiro!E11+Março!E11+Abril!E11+Maio!E11+Junho!E11+Julho!E11+Agosto!E11+Setembro!E11+Outubro!E11+Novembro!E11+Dezembro!E11</f>
        <v>0</v>
      </c>
      <c r="F11" s="127"/>
      <c r="G11" s="142" t="s">
        <v>35</v>
      </c>
      <c r="H11" s="143"/>
      <c r="I11" s="46">
        <f>D11/(D11+E11)</f>
        <v>1</v>
      </c>
    </row>
    <row r="12" spans="2:11" ht="15">
      <c r="B12" s="16">
        <f>D38</f>
        <v>796</v>
      </c>
      <c r="C12" s="9" t="s">
        <v>36</v>
      </c>
      <c r="D12" s="13">
        <f>SUM(D9:D11)</f>
        <v>654</v>
      </c>
      <c r="E12" s="108">
        <f>SUM(E9:E11)</f>
        <v>142</v>
      </c>
      <c r="F12" s="198"/>
      <c r="G12" s="144" t="s">
        <v>19</v>
      </c>
      <c r="H12" s="145"/>
      <c r="I12" s="46">
        <f>D12/SUM(D12:E12)</f>
        <v>0.821608040201005</v>
      </c>
      <c r="K12" s="1"/>
    </row>
    <row r="13" spans="2:11" ht="15.75" thickBot="1">
      <c r="B13" s="6"/>
      <c r="C13" s="6"/>
      <c r="D13" s="6"/>
      <c r="E13" s="6"/>
      <c r="F13" s="6"/>
      <c r="G13" s="6"/>
      <c r="H13" s="6"/>
      <c r="I13" s="6"/>
      <c r="K13" s="14"/>
    </row>
    <row r="14" spans="2:13" ht="18.75" customHeight="1" thickBot="1">
      <c r="B14" s="146" t="s">
        <v>5</v>
      </c>
      <c r="C14" s="114"/>
      <c r="D14" s="114"/>
      <c r="E14" s="114"/>
      <c r="F14" s="114"/>
      <c r="G14" s="114"/>
      <c r="H14" s="114"/>
      <c r="I14" s="115"/>
      <c r="K14" s="1"/>
      <c r="M14" s="70"/>
    </row>
    <row r="15" spans="2:14" ht="68.2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  <c r="K15" s="1"/>
      <c r="N15" s="70"/>
    </row>
    <row r="16" spans="2:11" ht="15">
      <c r="B16" s="16">
        <f>F38</f>
        <v>609</v>
      </c>
      <c r="C16" s="103">
        <f>Janeiro!C16+Fevereiro!C16+Março!C16+Abril!C16+Maio!C16+Junho!C16+Julho!C16+Agosto!C16+Setembro!C16+Outubro!C16+Novembro!C16+Dezembro!C16</f>
        <v>55</v>
      </c>
      <c r="D16" s="103"/>
      <c r="E16" s="103">
        <f>Janeiro!E16+Fevereiro!E16+Março!E16+Abril!E16+Maio!E16+Junho!E16+Julho!E16+Agosto!E16+Setembro!E16+Outubro!E16+Novembro!E16+Dezembro!E16</f>
        <v>236</v>
      </c>
      <c r="F16" s="103"/>
      <c r="G16" s="13">
        <f>Janeiro!G16+Fevereiro!G16+Março!G16+Abril!G16+Maio!G16+Junho!G16+Julho!G16+Agosto!G16+Setembro!G16+Outubro!G16+Novembro!G16+Dezembro!G16</f>
        <v>288</v>
      </c>
      <c r="H16" s="108">
        <f>Janeiro!H16+Fevereiro!H16+Março!H16+Abril!H16+Maio!H16+Junho!H16+Julho!H16+Agosto!H16+Setembro!H16+Outubro!H16+Novembro!H16</f>
        <v>29</v>
      </c>
      <c r="I16" s="127"/>
      <c r="K16" s="1"/>
    </row>
    <row r="17" spans="2:11" ht="15">
      <c r="B17" s="51">
        <f>SUM(C17:I17)</f>
        <v>0.9983579638752054</v>
      </c>
      <c r="C17" s="156">
        <f>C16/B16</f>
        <v>0.090311986863711</v>
      </c>
      <c r="D17" s="156"/>
      <c r="E17" s="156">
        <f>E16/B16</f>
        <v>0.38752052545155996</v>
      </c>
      <c r="F17" s="156"/>
      <c r="G17" s="51">
        <f>G16/B16</f>
        <v>0.4729064039408867</v>
      </c>
      <c r="H17" s="156">
        <f>H16/B16</f>
        <v>0.047619047619047616</v>
      </c>
      <c r="I17" s="156"/>
      <c r="K17" s="1"/>
    </row>
    <row r="18" spans="2:11" ht="15">
      <c r="B18" s="6"/>
      <c r="C18" s="6"/>
      <c r="D18" s="6"/>
      <c r="E18" s="11"/>
      <c r="F18" s="11"/>
      <c r="G18" s="6"/>
      <c r="H18" s="6"/>
      <c r="I18" s="6"/>
      <c r="K18" s="1"/>
    </row>
    <row r="19" spans="2:14" ht="19.5" customHeight="1" thickBot="1">
      <c r="B19" s="6"/>
      <c r="C19" s="6"/>
      <c r="D19" s="6"/>
      <c r="E19" s="6"/>
      <c r="F19" s="6"/>
      <c r="G19" s="6"/>
      <c r="H19" s="6"/>
      <c r="I19" s="6"/>
      <c r="K19" s="1"/>
      <c r="N19" s="4"/>
    </row>
    <row r="20" spans="2:11" ht="15.75" thickBot="1">
      <c r="B20" s="116" t="s">
        <v>27</v>
      </c>
      <c r="C20" s="117"/>
      <c r="D20" s="117"/>
      <c r="E20" s="117"/>
      <c r="F20" s="117"/>
      <c r="G20" s="117"/>
      <c r="H20" s="60">
        <f>Janeiro!H20+Fevereiro!H20+Março!H20+Abril!H20+Maio!H20+Junho!H20+Julho!H20+Agosto!H20+Setembro!H20+Outubro!H20+Novembro!H20+Dezembro!H20</f>
        <v>12</v>
      </c>
      <c r="I20" s="52">
        <f>H20/SUM(D12:F12)</f>
        <v>0.01507537688442211</v>
      </c>
      <c r="K20" s="1"/>
    </row>
    <row r="21" spans="2:11" ht="15.75" thickBot="1">
      <c r="B21" s="6"/>
      <c r="C21" s="6"/>
      <c r="D21" s="6"/>
      <c r="E21" s="6"/>
      <c r="F21" s="6"/>
      <c r="G21" s="6"/>
      <c r="H21" s="6"/>
      <c r="I21" s="6"/>
      <c r="K21" s="1"/>
    </row>
    <row r="22" spans="2:19" ht="30" customHeight="1" thickBot="1">
      <c r="B22" s="157" t="s">
        <v>9</v>
      </c>
      <c r="C22" s="158"/>
      <c r="D22" s="158"/>
      <c r="E22" s="158"/>
      <c r="F22" s="158"/>
      <c r="G22" s="158"/>
      <c r="H22" s="158"/>
      <c r="I22" s="158"/>
      <c r="K22" s="1"/>
      <c r="O22" s="5"/>
      <c r="P22" s="5"/>
      <c r="Q22" s="5"/>
      <c r="R22" s="5"/>
      <c r="S22" s="5"/>
    </row>
    <row r="23" spans="2:19" ht="24.75" customHeight="1" thickBot="1">
      <c r="B23" s="12" t="s">
        <v>10</v>
      </c>
      <c r="C23" s="12" t="s">
        <v>11</v>
      </c>
      <c r="D23" s="161" t="s">
        <v>12</v>
      </c>
      <c r="E23" s="162"/>
      <c r="F23" s="161" t="s">
        <v>24</v>
      </c>
      <c r="G23" s="162"/>
      <c r="H23" s="159" t="s">
        <v>13</v>
      </c>
      <c r="I23" s="160"/>
      <c r="K23" s="4"/>
      <c r="O23" s="20"/>
      <c r="P23" s="20"/>
      <c r="Q23" s="20"/>
      <c r="R23" s="3"/>
      <c r="S23" s="20"/>
    </row>
    <row r="24" spans="2:19" ht="15.75">
      <c r="B24" s="17"/>
      <c r="C24" s="18"/>
      <c r="D24" s="165"/>
      <c r="E24" s="166"/>
      <c r="F24" s="108"/>
      <c r="G24" s="127"/>
      <c r="H24" s="108"/>
      <c r="I24" s="127"/>
      <c r="O24" s="20"/>
      <c r="P24" s="20"/>
      <c r="Q24" s="20"/>
      <c r="R24" s="3"/>
      <c r="S24" s="20"/>
    </row>
    <row r="25" spans="2:19" ht="15.75">
      <c r="B25" s="17" t="s">
        <v>37</v>
      </c>
      <c r="C25" s="18">
        <f>Janeiro!C55</f>
        <v>24</v>
      </c>
      <c r="D25" s="108">
        <f>Janeiro!D55</f>
        <v>14</v>
      </c>
      <c r="E25" s="127"/>
      <c r="F25" s="108">
        <f>Janeiro!F55</f>
        <v>7</v>
      </c>
      <c r="G25" s="127"/>
      <c r="H25" s="108">
        <f>Janeiro!H55</f>
        <v>3</v>
      </c>
      <c r="I25" s="127"/>
      <c r="O25" s="21"/>
      <c r="P25" s="20"/>
      <c r="Q25" s="20"/>
      <c r="R25" s="20"/>
      <c r="S25" s="20"/>
    </row>
    <row r="26" spans="2:19" ht="15.75">
      <c r="B26" s="17" t="s">
        <v>38</v>
      </c>
      <c r="C26" s="18">
        <f>Fevereiro!C55</f>
        <v>108</v>
      </c>
      <c r="D26" s="108">
        <f>Fevereiro!D55</f>
        <v>57</v>
      </c>
      <c r="E26" s="127"/>
      <c r="F26" s="108">
        <f>Fevereiro!F55</f>
        <v>41</v>
      </c>
      <c r="G26" s="127"/>
      <c r="H26" s="108">
        <f>Fevereiro!H55</f>
        <v>10</v>
      </c>
      <c r="I26" s="127"/>
      <c r="O26" s="21"/>
      <c r="P26" s="20"/>
      <c r="Q26" s="20"/>
      <c r="R26" s="20"/>
      <c r="S26" s="20"/>
    </row>
    <row r="27" spans="2:19" ht="15.75">
      <c r="B27" s="17" t="s">
        <v>39</v>
      </c>
      <c r="C27" s="18">
        <f>Março!C55</f>
        <v>173</v>
      </c>
      <c r="D27" s="108">
        <f>Março!D55</f>
        <v>100</v>
      </c>
      <c r="E27" s="127"/>
      <c r="F27" s="108">
        <f>Março!F55</f>
        <v>56</v>
      </c>
      <c r="G27" s="127"/>
      <c r="H27" s="108">
        <f>Março!H55</f>
        <v>17</v>
      </c>
      <c r="I27" s="127"/>
      <c r="O27" s="21"/>
      <c r="P27" s="20"/>
      <c r="Q27" s="20"/>
      <c r="R27" s="20"/>
      <c r="S27" s="20"/>
    </row>
    <row r="28" spans="2:19" ht="15.75">
      <c r="B28" s="17" t="s">
        <v>40</v>
      </c>
      <c r="C28" s="18">
        <f>Abril!C55</f>
        <v>124</v>
      </c>
      <c r="D28" s="108">
        <f>Abril!D55</f>
        <v>88</v>
      </c>
      <c r="E28" s="127"/>
      <c r="F28" s="108">
        <f>Abril!F55</f>
        <v>29</v>
      </c>
      <c r="G28" s="127"/>
      <c r="H28" s="108">
        <f>Abril!H55</f>
        <v>7</v>
      </c>
      <c r="I28" s="127"/>
      <c r="O28" s="21"/>
      <c r="P28" s="20"/>
      <c r="Q28" s="20"/>
      <c r="R28" s="20"/>
      <c r="S28" s="20"/>
    </row>
    <row r="29" spans="2:19" ht="15.75">
      <c r="B29" s="17" t="s">
        <v>41</v>
      </c>
      <c r="C29" s="18">
        <f>Maio!C55</f>
        <v>154</v>
      </c>
      <c r="D29" s="108">
        <f>Maio!D55</f>
        <v>70</v>
      </c>
      <c r="E29" s="127"/>
      <c r="F29" s="108">
        <f>Maio!F55</f>
        <v>67</v>
      </c>
      <c r="G29" s="127"/>
      <c r="H29" s="108">
        <f>Maio!H55</f>
        <v>17</v>
      </c>
      <c r="I29" s="127"/>
      <c r="O29" s="21"/>
      <c r="P29" s="20"/>
      <c r="Q29" s="20"/>
      <c r="R29" s="20"/>
      <c r="S29" s="20"/>
    </row>
    <row r="30" spans="2:19" ht="15.75">
      <c r="B30" s="17" t="s">
        <v>42</v>
      </c>
      <c r="C30" s="18">
        <f>Junho!C55</f>
        <v>147</v>
      </c>
      <c r="D30" s="108">
        <f>Junho!D55</f>
        <v>68</v>
      </c>
      <c r="E30" s="127"/>
      <c r="F30" s="108">
        <f>Junho!F55</f>
        <v>66</v>
      </c>
      <c r="G30" s="127"/>
      <c r="H30" s="108">
        <f>Junho!H55</f>
        <v>13</v>
      </c>
      <c r="I30" s="127"/>
      <c r="O30" s="21"/>
      <c r="P30" s="20"/>
      <c r="Q30" s="20"/>
      <c r="R30" s="20"/>
      <c r="S30" s="20"/>
    </row>
    <row r="31" spans="2:19" ht="15.75">
      <c r="B31" s="17" t="s">
        <v>43</v>
      </c>
      <c r="C31" s="18">
        <f>Julho!C55</f>
        <v>133</v>
      </c>
      <c r="D31" s="108">
        <f>Julho!D55</f>
        <v>58</v>
      </c>
      <c r="E31" s="127"/>
      <c r="F31" s="108">
        <f>Julho!F55</f>
        <v>63</v>
      </c>
      <c r="G31" s="127"/>
      <c r="H31" s="103">
        <f>Julho!H55</f>
        <v>12</v>
      </c>
      <c r="I31" s="103"/>
      <c r="O31" s="21"/>
      <c r="P31" s="20"/>
      <c r="Q31" s="20"/>
      <c r="R31" s="20"/>
      <c r="S31" s="20"/>
    </row>
    <row r="32" spans="2:19" ht="15.75">
      <c r="B32" s="17" t="s">
        <v>44</v>
      </c>
      <c r="C32" s="18">
        <f>Agosto!C56</f>
        <v>138</v>
      </c>
      <c r="D32" s="108">
        <f>Agosto!D56</f>
        <v>78</v>
      </c>
      <c r="E32" s="127">
        <f>Agosto!E56</f>
        <v>0</v>
      </c>
      <c r="F32" s="108">
        <f>Agosto!F56</f>
        <v>48</v>
      </c>
      <c r="G32" s="127">
        <f>Agosto!G56</f>
        <v>0</v>
      </c>
      <c r="H32" s="103">
        <f>Agosto!H56</f>
        <v>12</v>
      </c>
      <c r="I32" s="103">
        <f>Agosto!I56</f>
        <v>0</v>
      </c>
      <c r="O32" s="21"/>
      <c r="P32" s="20"/>
      <c r="Q32" s="20"/>
      <c r="R32" s="20"/>
      <c r="S32" s="20"/>
    </row>
    <row r="33" spans="2:19" ht="15.75">
      <c r="B33" s="17" t="s">
        <v>45</v>
      </c>
      <c r="C33" s="13">
        <f>Setembro!C53</f>
        <v>184</v>
      </c>
      <c r="D33" s="103">
        <f>Setembro!D53</f>
        <v>75</v>
      </c>
      <c r="E33" s="103"/>
      <c r="F33" s="103">
        <f>Setembro!F53</f>
        <v>93</v>
      </c>
      <c r="G33" s="103"/>
      <c r="H33" s="103">
        <f>Setembro!H53</f>
        <v>16</v>
      </c>
      <c r="I33" s="103"/>
      <c r="O33" s="21"/>
      <c r="P33" s="20"/>
      <c r="Q33" s="20"/>
      <c r="R33" s="20"/>
      <c r="S33" s="20"/>
    </row>
    <row r="34" spans="2:19" ht="15.75">
      <c r="B34" s="17" t="s">
        <v>46</v>
      </c>
      <c r="C34" s="13">
        <f>Outubro!C55</f>
        <v>180</v>
      </c>
      <c r="D34" s="103">
        <f>Outubro!D55</f>
        <v>80</v>
      </c>
      <c r="E34" s="103">
        <f>Outubro!E55</f>
        <v>0</v>
      </c>
      <c r="F34" s="103">
        <f>Outubro!F55</f>
        <v>79</v>
      </c>
      <c r="G34" s="103">
        <f>Outubro!G55</f>
        <v>0</v>
      </c>
      <c r="H34" s="103">
        <f>Outubro!H55</f>
        <v>21</v>
      </c>
      <c r="I34" s="103">
        <f>Outubro!I55</f>
        <v>0</v>
      </c>
      <c r="O34" s="21"/>
      <c r="P34" s="20"/>
      <c r="Q34" s="20"/>
      <c r="R34" s="20"/>
      <c r="S34" s="20"/>
    </row>
    <row r="35" spans="2:19" ht="15.75">
      <c r="B35" s="17" t="s">
        <v>47</v>
      </c>
      <c r="C35" s="18">
        <f>Novembro!C55</f>
        <v>147</v>
      </c>
      <c r="D35" s="108">
        <f>Novembro!D55</f>
        <v>85</v>
      </c>
      <c r="E35" s="127">
        <f>Novembro!E55</f>
        <v>0</v>
      </c>
      <c r="F35" s="108">
        <f>Novembro!F55</f>
        <v>40</v>
      </c>
      <c r="G35" s="127">
        <f>Novembro!G55</f>
        <v>0</v>
      </c>
      <c r="H35" s="103">
        <f>Novembro!H55</f>
        <v>22</v>
      </c>
      <c r="I35" s="103">
        <f>Novembro!I55</f>
        <v>0</v>
      </c>
      <c r="O35" s="21"/>
      <c r="P35" s="20"/>
      <c r="Q35" s="20"/>
      <c r="R35" s="20"/>
      <c r="S35" s="20"/>
    </row>
    <row r="36" spans="2:19" ht="15.75">
      <c r="B36" s="17" t="s">
        <v>48</v>
      </c>
      <c r="C36" s="18">
        <f>Dezembro!C62</f>
        <v>52</v>
      </c>
      <c r="D36" s="108">
        <f>Dezembro!D62</f>
        <v>23</v>
      </c>
      <c r="E36" s="127">
        <f>Dezembro!E62</f>
        <v>0</v>
      </c>
      <c r="F36" s="108">
        <f>Dezembro!F62</f>
        <v>20</v>
      </c>
      <c r="G36" s="127">
        <f>Dezembro!G62</f>
        <v>0</v>
      </c>
      <c r="H36" s="103">
        <f>Dezembro!H62</f>
        <v>9</v>
      </c>
      <c r="I36" s="103">
        <f>Dezembro!I62</f>
        <v>0</v>
      </c>
      <c r="O36" s="21"/>
      <c r="P36" s="20"/>
      <c r="Q36" s="20"/>
      <c r="R36" s="20"/>
      <c r="S36" s="20"/>
    </row>
    <row r="37" spans="2:19" ht="15.75" thickBot="1">
      <c r="B37" s="17"/>
      <c r="C37" s="18"/>
      <c r="D37" s="108"/>
      <c r="E37" s="127"/>
      <c r="F37" s="108"/>
      <c r="G37" s="127"/>
      <c r="H37" s="108"/>
      <c r="I37" s="127"/>
      <c r="O37" s="21"/>
      <c r="P37" s="2"/>
      <c r="Q37" s="22"/>
      <c r="R37" s="2"/>
      <c r="S37" s="2"/>
    </row>
    <row r="38" spans="2:9" ht="15.75" thickBot="1">
      <c r="B38" s="28" t="s">
        <v>25</v>
      </c>
      <c r="C38" s="56">
        <f>SUM(C24:C37)</f>
        <v>1564</v>
      </c>
      <c r="D38" s="138">
        <f>SUM(D24:D37)</f>
        <v>796</v>
      </c>
      <c r="E38" s="139"/>
      <c r="F38" s="138">
        <f>SUM(F24:F37)</f>
        <v>609</v>
      </c>
      <c r="G38" s="139"/>
      <c r="H38" s="128">
        <f>SUM(H24:H37)</f>
        <v>159</v>
      </c>
      <c r="I38" s="129"/>
    </row>
    <row r="39" spans="2:9" ht="15">
      <c r="B39" s="6"/>
      <c r="C39" s="6"/>
      <c r="D39" s="135"/>
      <c r="E39" s="135"/>
      <c r="F39" s="135"/>
      <c r="G39" s="135"/>
      <c r="H39" s="6"/>
      <c r="I39" s="6"/>
    </row>
    <row r="40" spans="2:9" ht="15">
      <c r="B40" s="6"/>
      <c r="C40" s="6"/>
      <c r="D40" s="6"/>
      <c r="E40" s="6"/>
      <c r="F40" s="135"/>
      <c r="G40" s="135"/>
      <c r="H40" s="6"/>
      <c r="I40" s="6"/>
    </row>
    <row r="41" spans="2:9" ht="15">
      <c r="B41" s="6"/>
      <c r="C41" s="6"/>
      <c r="D41" s="6"/>
      <c r="E41" s="6"/>
      <c r="F41" s="135"/>
      <c r="G41" s="135"/>
      <c r="H41" s="6"/>
      <c r="I41" s="6"/>
    </row>
    <row r="42" spans="2:9" ht="15">
      <c r="B42" s="6"/>
      <c r="C42" s="6"/>
      <c r="D42" s="6"/>
      <c r="E42" s="6"/>
      <c r="F42" s="135"/>
      <c r="G42" s="135"/>
      <c r="H42" s="6"/>
      <c r="I42" s="6"/>
    </row>
    <row r="43" spans="2:9" ht="15.75" thickBot="1">
      <c r="B43" s="6"/>
      <c r="C43" s="6"/>
      <c r="D43" s="6"/>
      <c r="E43" s="6"/>
      <c r="F43" s="135"/>
      <c r="G43" s="135"/>
      <c r="H43" s="6"/>
      <c r="I43" s="6"/>
    </row>
    <row r="44" spans="2:9" ht="15.75">
      <c r="B44" s="37" t="s">
        <v>31</v>
      </c>
      <c r="C44" s="38"/>
      <c r="D44" s="39"/>
      <c r="E44" s="40"/>
      <c r="F44" s="118" t="s">
        <v>28</v>
      </c>
      <c r="G44" s="119"/>
      <c r="H44" s="119"/>
      <c r="I44" s="120"/>
    </row>
    <row r="45" spans="2:9" ht="15">
      <c r="B45" s="41"/>
      <c r="C45" s="42"/>
      <c r="D45" s="42"/>
      <c r="E45" s="42"/>
      <c r="F45" s="136" t="s">
        <v>32</v>
      </c>
      <c r="G45" s="137"/>
      <c r="H45" s="104" t="s">
        <v>3</v>
      </c>
      <c r="I45" s="105"/>
    </row>
    <row r="46" spans="2:9" ht="15">
      <c r="B46" s="35" t="s">
        <v>29</v>
      </c>
      <c r="C46" s="13">
        <f>Janeiro!C63+Fevereiro!C63+Março!C63+Abril!C63+Maio!C63+Junho!C63+Julho!C61+Agosto!C62+Setembro!C59+Outubro!C61+Novembro!C61+Dezembro!C68</f>
        <v>401</v>
      </c>
      <c r="D46" s="193">
        <v>0</v>
      </c>
      <c r="E46" s="194"/>
      <c r="F46" s="102">
        <f>Janeiro!F63+Fevereiro!F63+Março!F63+Abril!F63+Maio!F63+Junho!F64+Julho!F61+Agosto!F62+Setembro!F59+Outubro!F61+Novembro!F61+Dezembro!F68</f>
        <v>168</v>
      </c>
      <c r="G46" s="103"/>
      <c r="H46" s="102">
        <f>Janeiro!H63+Fevereiro!H63+Março!H63+Abril!H63+Maio!H63+Junho!H64+Julho!H61+Agosto!H62+Setembro!H59+Outubro!H61+Novembro!H61+Dezembro!H68</f>
        <v>472</v>
      </c>
      <c r="I46" s="103"/>
    </row>
    <row r="47" spans="2:9" ht="15">
      <c r="B47" s="35" t="s">
        <v>30</v>
      </c>
      <c r="C47" s="13">
        <f>Janeiro!C64+Fevereiro!C64+Março!C64+Abril!C64+Maio!C64+Junho!C64+Julho!C62+Agosto!C63+Setembro!C60+Outubro!C62+Novembro!C62+Dezembro!C69</f>
        <v>262</v>
      </c>
      <c r="D47" s="193">
        <v>0</v>
      </c>
      <c r="E47" s="194"/>
      <c r="F47" s="102">
        <f>Janeiro!F64+Fevereiro!F64+Março!F64+Abril!F64+Maio!F64+Junho!F65+Julho!F62+Agosto!F63+Setembro!F60+Outubro!F62+Novembro!F62+Dezembro!F69</f>
        <v>0</v>
      </c>
      <c r="G47" s="103"/>
      <c r="H47" s="102">
        <f>Janeiro!H64+Fevereiro!H64+Março!H64+Abril!H64+Maio!H64+Junho!H65+Julho!H62+Agosto!H63+Setembro!H60+Outubro!H62+Novembro!H62+Dezembro!H69</f>
        <v>74</v>
      </c>
      <c r="I47" s="103"/>
    </row>
    <row r="48" spans="2:9" ht="15.75" thickBot="1">
      <c r="B48" s="36" t="s">
        <v>15</v>
      </c>
      <c r="C48" s="13">
        <f>Janeiro!C65+Fevereiro!C65+Março!C65+Abril!C65+Maio!C65+Junho!C65+Julho!C63+Agosto!C64+Setembro!C61+Outubro!C63+Novembro!C63+Dezembro!C70</f>
        <v>0</v>
      </c>
      <c r="D48" s="191">
        <v>0</v>
      </c>
      <c r="E48" s="192"/>
      <c r="F48" s="102">
        <f>Janeiro!F65+Fevereiro!F65+Março!F65+Abril!F65+Maio!F65+Junho!F66+Julho!F63+Agosto!F64+Setembro!F61+Outubro!F63+Novembro!F63+Dezembro!F70</f>
        <v>34</v>
      </c>
      <c r="G48" s="103"/>
      <c r="H48" s="102">
        <v>0</v>
      </c>
      <c r="I48" s="103"/>
    </row>
    <row r="49" spans="2:9" ht="15.75" thickBot="1">
      <c r="B49" s="43" t="s">
        <v>33</v>
      </c>
      <c r="C49" s="44">
        <f>SUM(C46:C48)</f>
        <v>663</v>
      </c>
      <c r="D49" s="190">
        <f>SUM(D46:D48)</f>
        <v>0</v>
      </c>
      <c r="E49" s="97"/>
      <c r="F49" s="98">
        <f>SUM(F46:F48)</f>
        <v>202</v>
      </c>
      <c r="G49" s="99"/>
      <c r="H49" s="98">
        <f>SUM(H46:H48)</f>
        <v>546</v>
      </c>
      <c r="I49" s="99"/>
    </row>
    <row r="50" spans="2:9" ht="15">
      <c r="B50" s="6"/>
      <c r="C50" s="6"/>
      <c r="D50" s="6"/>
      <c r="E50" s="6"/>
      <c r="F50" s="6"/>
      <c r="G50" s="6"/>
      <c r="H50" s="6"/>
      <c r="I50" s="6"/>
    </row>
    <row r="51" spans="2:9" ht="15">
      <c r="B51" s="6"/>
      <c r="C51" s="6"/>
      <c r="D51" s="6"/>
      <c r="E51" s="6"/>
      <c r="F51" s="6"/>
      <c r="G51" s="6"/>
      <c r="H51" s="6"/>
      <c r="I51" s="6"/>
    </row>
    <row r="52" spans="2:9" ht="15">
      <c r="B52" s="6"/>
      <c r="C52" s="6"/>
      <c r="D52" s="6"/>
      <c r="E52" s="6"/>
      <c r="F52" s="6"/>
      <c r="G52" s="6"/>
      <c r="H52" s="6"/>
      <c r="I52" s="6"/>
    </row>
    <row r="53" spans="2:9" ht="15">
      <c r="B53" s="6"/>
      <c r="C53" s="6"/>
      <c r="D53" s="6"/>
      <c r="E53" s="6"/>
      <c r="F53" s="6"/>
      <c r="G53" s="6"/>
      <c r="H53" s="6"/>
      <c r="I53" s="6"/>
    </row>
    <row r="54" spans="2:9" ht="15">
      <c r="B54" s="6"/>
      <c r="C54" s="6"/>
      <c r="D54" s="6"/>
      <c r="E54" s="6"/>
      <c r="F54" s="6"/>
      <c r="G54" s="6"/>
      <c r="H54" s="6"/>
      <c r="I54" s="6"/>
    </row>
    <row r="55" spans="2:9" ht="15">
      <c r="B55" s="6"/>
      <c r="C55" s="6"/>
      <c r="D55" s="6"/>
      <c r="E55" s="6"/>
      <c r="F55" s="6"/>
      <c r="G55" s="6"/>
      <c r="H55" s="6"/>
      <c r="I55" s="6"/>
    </row>
    <row r="56" spans="2:9" ht="15">
      <c r="B56" s="6"/>
      <c r="C56" s="6"/>
      <c r="D56" s="6"/>
      <c r="E56" s="6"/>
      <c r="F56" s="6"/>
      <c r="G56" s="6"/>
      <c r="H56" s="6"/>
      <c r="I56" s="6"/>
    </row>
    <row r="57" spans="2:9" ht="15">
      <c r="B57" s="6"/>
      <c r="C57" s="6"/>
      <c r="D57" s="6"/>
      <c r="E57" s="6"/>
      <c r="F57" s="6"/>
      <c r="G57" s="6"/>
      <c r="H57" s="6"/>
      <c r="I57" s="6"/>
    </row>
    <row r="58" spans="2:9" ht="15">
      <c r="B58" s="6"/>
      <c r="C58" s="6"/>
      <c r="D58" s="6"/>
      <c r="E58" s="6"/>
      <c r="F58" s="6"/>
      <c r="G58" s="6"/>
      <c r="H58" s="6"/>
      <c r="I58" s="6"/>
    </row>
    <row r="59" spans="2:9" ht="15">
      <c r="B59" s="6"/>
      <c r="C59" s="6"/>
      <c r="D59" s="6"/>
      <c r="E59" s="6"/>
      <c r="F59" s="6"/>
      <c r="G59" s="6"/>
      <c r="H59" s="6"/>
      <c r="I59" s="6"/>
    </row>
    <row r="60" spans="2:9" ht="15">
      <c r="B60" s="6"/>
      <c r="C60" s="6"/>
      <c r="D60" s="6"/>
      <c r="E60" s="6"/>
      <c r="F60" s="6"/>
      <c r="G60" s="6"/>
      <c r="H60" s="6"/>
      <c r="I60" s="6"/>
    </row>
    <row r="61" spans="2:9" ht="15">
      <c r="B61" s="6"/>
      <c r="C61" s="6"/>
      <c r="D61" s="6"/>
      <c r="E61" s="6"/>
      <c r="F61" s="6"/>
      <c r="G61" s="6"/>
      <c r="H61" s="6"/>
      <c r="I61" s="6"/>
    </row>
    <row r="62" spans="2:9" ht="15">
      <c r="B62" s="6"/>
      <c r="C62" s="6"/>
      <c r="D62" s="6"/>
      <c r="E62" s="6"/>
      <c r="F62" s="6"/>
      <c r="G62" s="6"/>
      <c r="H62" s="6"/>
      <c r="I62" s="6"/>
    </row>
    <row r="63" spans="2:9" ht="15">
      <c r="B63" s="6"/>
      <c r="C63" s="6"/>
      <c r="D63" s="6"/>
      <c r="E63" s="6"/>
      <c r="F63" s="6"/>
      <c r="G63" s="6"/>
      <c r="H63" s="6"/>
      <c r="I63" s="6"/>
    </row>
    <row r="64" spans="2:9" ht="15">
      <c r="B64" s="6"/>
      <c r="C64" s="6"/>
      <c r="D64" s="6"/>
      <c r="E64" s="6"/>
      <c r="F64" s="6"/>
      <c r="G64" s="6"/>
      <c r="H64" s="6"/>
      <c r="I64" s="6"/>
    </row>
    <row r="65" spans="2:9" ht="15">
      <c r="B65" s="6"/>
      <c r="C65" s="6"/>
      <c r="D65" s="6"/>
      <c r="E65" s="6"/>
      <c r="F65" s="6"/>
      <c r="G65" s="6"/>
      <c r="H65" s="6"/>
      <c r="I65" s="6"/>
    </row>
    <row r="66" spans="2:9" ht="15">
      <c r="B66" s="6"/>
      <c r="C66" s="6"/>
      <c r="D66" s="6"/>
      <c r="E66" s="6"/>
      <c r="F66" s="6"/>
      <c r="G66" s="6"/>
      <c r="H66" s="6"/>
      <c r="I66" s="6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  <row r="75" spans="2:9" ht="15">
      <c r="B75" s="6"/>
      <c r="C75" s="6"/>
      <c r="D75" s="6"/>
      <c r="E75" s="6"/>
      <c r="F75" s="6"/>
      <c r="G75" s="6"/>
      <c r="H75" s="6"/>
      <c r="I75" s="6"/>
    </row>
    <row r="76" spans="2:9" ht="15">
      <c r="B76" s="6"/>
      <c r="C76" s="6"/>
      <c r="D76" s="6"/>
      <c r="E76" s="6"/>
      <c r="F76" s="6"/>
      <c r="G76" s="6"/>
      <c r="H76" s="6"/>
      <c r="I76" s="6"/>
    </row>
    <row r="77" spans="2:9" ht="15">
      <c r="B77" s="6"/>
      <c r="C77" s="6"/>
      <c r="D77" s="6"/>
      <c r="E77" s="6"/>
      <c r="F77" s="6"/>
      <c r="G77" s="6"/>
      <c r="H77" s="6"/>
      <c r="I77" s="6"/>
    </row>
    <row r="78" spans="2:9" ht="15">
      <c r="B78" s="6"/>
      <c r="C78" s="6"/>
      <c r="D78" s="6"/>
      <c r="E78" s="6"/>
      <c r="F78" s="6"/>
      <c r="G78" s="6"/>
      <c r="H78" s="6"/>
      <c r="I78" s="6"/>
    </row>
    <row r="79" spans="2:9" ht="15">
      <c r="B79" s="6"/>
      <c r="C79" s="6"/>
      <c r="D79" s="6"/>
      <c r="E79" s="6"/>
      <c r="F79" s="6"/>
      <c r="G79" s="6"/>
      <c r="H79" s="6"/>
      <c r="I79" s="6"/>
    </row>
    <row r="80" spans="2:9" ht="15">
      <c r="B80" s="6"/>
      <c r="C80" s="6"/>
      <c r="D80" s="6"/>
      <c r="E80" s="6"/>
      <c r="F80" s="6"/>
      <c r="G80" s="6"/>
      <c r="H80" s="6"/>
      <c r="I80" s="6"/>
    </row>
    <row r="81" spans="2:9" ht="15">
      <c r="B81" s="6"/>
      <c r="C81" s="6"/>
      <c r="D81" s="6"/>
      <c r="E81" s="6"/>
      <c r="F81" s="6"/>
      <c r="G81" s="6"/>
      <c r="H81" s="6"/>
      <c r="I81" s="6"/>
    </row>
    <row r="82" spans="2:9" ht="15">
      <c r="B82" s="6"/>
      <c r="C82" s="6"/>
      <c r="D82" s="6"/>
      <c r="E82" s="6"/>
      <c r="F82" s="6"/>
      <c r="G82" s="6"/>
      <c r="H82" s="6"/>
      <c r="I82" s="6"/>
    </row>
    <row r="83" spans="2:9" ht="15">
      <c r="B83" s="6"/>
      <c r="C83" s="6"/>
      <c r="D83" s="6"/>
      <c r="E83" s="6"/>
      <c r="F83" s="6"/>
      <c r="G83" s="6"/>
      <c r="H83" s="6"/>
      <c r="I83" s="6"/>
    </row>
    <row r="84" spans="2:9" ht="15">
      <c r="B84" s="6"/>
      <c r="C84" s="6"/>
      <c r="D84" s="6"/>
      <c r="E84" s="6"/>
      <c r="F84" s="6"/>
      <c r="G84" s="6"/>
      <c r="H84" s="6"/>
      <c r="I84" s="6"/>
    </row>
    <row r="85" spans="2:9" ht="15">
      <c r="B85" s="6"/>
      <c r="C85" s="6"/>
      <c r="D85" s="6"/>
      <c r="E85" s="6"/>
      <c r="F85" s="6"/>
      <c r="G85" s="6"/>
      <c r="H85" s="6"/>
      <c r="I85" s="6"/>
    </row>
    <row r="86" spans="2:9" ht="15">
      <c r="B86" s="6"/>
      <c r="C86" s="6"/>
      <c r="D86" s="6"/>
      <c r="E86" s="6"/>
      <c r="F86" s="6"/>
      <c r="G86" s="6"/>
      <c r="H86" s="6"/>
      <c r="I86" s="6"/>
    </row>
    <row r="87" spans="2:9" ht="15">
      <c r="B87" s="6"/>
      <c r="C87" s="6"/>
      <c r="D87" s="6"/>
      <c r="E87" s="6"/>
      <c r="F87" s="6"/>
      <c r="G87" s="6"/>
      <c r="H87" s="6"/>
      <c r="I87" s="6"/>
    </row>
    <row r="88" spans="2:9" ht="15">
      <c r="B88" s="6"/>
      <c r="C88" s="6"/>
      <c r="D88" s="6"/>
      <c r="E88" s="6"/>
      <c r="F88" s="6"/>
      <c r="G88" s="6"/>
      <c r="H88" s="6"/>
      <c r="I88" s="6"/>
    </row>
    <row r="89" spans="2:9" ht="15">
      <c r="B89" s="6"/>
      <c r="C89" s="6"/>
      <c r="D89" s="6"/>
      <c r="E89" s="6"/>
      <c r="F89" s="6"/>
      <c r="G89" s="6"/>
      <c r="H89" s="6"/>
      <c r="I89" s="6"/>
    </row>
    <row r="90" spans="2:9" ht="15">
      <c r="B90" s="6"/>
      <c r="C90" s="6"/>
      <c r="D90" s="6"/>
      <c r="E90" s="6"/>
      <c r="F90" s="6"/>
      <c r="G90" s="6"/>
      <c r="H90" s="6"/>
      <c r="I90" s="6"/>
    </row>
    <row r="91" spans="2:9" ht="15">
      <c r="B91" s="6"/>
      <c r="C91" s="6"/>
      <c r="D91" s="6"/>
      <c r="E91" s="6"/>
      <c r="F91" s="6"/>
      <c r="G91" s="6"/>
      <c r="H91" s="6"/>
      <c r="I91" s="6"/>
    </row>
    <row r="92" spans="2:9" ht="15">
      <c r="B92" s="6"/>
      <c r="C92" s="6"/>
      <c r="D92" s="6"/>
      <c r="E92" s="6"/>
      <c r="F92" s="6"/>
      <c r="G92" s="6"/>
      <c r="H92" s="6"/>
      <c r="I92" s="6"/>
    </row>
    <row r="93" spans="2:9" ht="15">
      <c r="B93" s="6"/>
      <c r="C93" s="6"/>
      <c r="D93" s="6"/>
      <c r="E93" s="6"/>
      <c r="F93" s="6"/>
      <c r="G93" s="6"/>
      <c r="H93" s="6"/>
      <c r="I93" s="6"/>
    </row>
    <row r="94" spans="2:9" ht="15">
      <c r="B94" s="6"/>
      <c r="C94" s="6"/>
      <c r="D94" s="6"/>
      <c r="E94" s="6"/>
      <c r="F94" s="6"/>
      <c r="G94" s="6"/>
      <c r="H94" s="6"/>
      <c r="I94" s="6"/>
    </row>
    <row r="95" spans="2:9" ht="15">
      <c r="B95" s="6"/>
      <c r="C95" s="6"/>
      <c r="D95" s="6"/>
      <c r="E95" s="6"/>
      <c r="F95" s="6"/>
      <c r="G95" s="6"/>
      <c r="H95" s="6"/>
      <c r="I95" s="6"/>
    </row>
    <row r="96" spans="2:9" ht="15">
      <c r="B96" s="6"/>
      <c r="C96" s="6"/>
      <c r="D96" s="6"/>
      <c r="E96" s="6"/>
      <c r="F96" s="6"/>
      <c r="G96" s="6"/>
      <c r="H96" s="6"/>
      <c r="I96" s="6"/>
    </row>
    <row r="97" spans="2:9" ht="15">
      <c r="B97" s="6"/>
      <c r="C97" s="6"/>
      <c r="D97" s="6"/>
      <c r="E97" s="6"/>
      <c r="F97" s="6"/>
      <c r="G97" s="6"/>
      <c r="H97" s="6"/>
      <c r="I97" s="6"/>
    </row>
    <row r="98" spans="2:9" ht="15">
      <c r="B98" s="6"/>
      <c r="C98" s="6"/>
      <c r="D98" s="6"/>
      <c r="E98" s="6"/>
      <c r="F98" s="6"/>
      <c r="G98" s="6"/>
      <c r="H98" s="6"/>
      <c r="I98" s="6"/>
    </row>
    <row r="99" spans="2:9" ht="15">
      <c r="B99" s="6"/>
      <c r="C99" s="6"/>
      <c r="D99" s="6"/>
      <c r="E99" s="6"/>
      <c r="F99" s="6"/>
      <c r="G99" s="6"/>
      <c r="H99" s="6"/>
      <c r="I99" s="6"/>
    </row>
    <row r="100" spans="2:9" ht="15">
      <c r="B100" s="6"/>
      <c r="C100" s="6"/>
      <c r="D100" s="6"/>
      <c r="E100" s="6"/>
      <c r="F100" s="6"/>
      <c r="G100" s="6"/>
      <c r="H100" s="6"/>
      <c r="I100" s="6"/>
    </row>
    <row r="101" spans="2:9" ht="15">
      <c r="B101" s="6"/>
      <c r="C101" s="6"/>
      <c r="D101" s="6"/>
      <c r="E101" s="6"/>
      <c r="F101" s="6"/>
      <c r="G101" s="6"/>
      <c r="H101" s="6"/>
      <c r="I101" s="6"/>
    </row>
    <row r="102" spans="2:9" ht="15">
      <c r="B102" s="6"/>
      <c r="C102" s="6"/>
      <c r="D102" s="6"/>
      <c r="E102" s="6"/>
      <c r="F102" s="6"/>
      <c r="G102" s="6"/>
      <c r="H102" s="6"/>
      <c r="I102" s="6"/>
    </row>
    <row r="103" spans="2:9" ht="15">
      <c r="B103" s="6"/>
      <c r="C103" s="6"/>
      <c r="D103" s="6"/>
      <c r="E103" s="6"/>
      <c r="F103" s="6"/>
      <c r="G103" s="6"/>
      <c r="H103" s="6"/>
      <c r="I103" s="6"/>
    </row>
    <row r="104" spans="2:9" ht="15">
      <c r="B104" s="6"/>
      <c r="C104" s="6"/>
      <c r="D104" s="6"/>
      <c r="E104" s="6"/>
      <c r="F104" s="6"/>
      <c r="G104" s="6"/>
      <c r="H104" s="6"/>
      <c r="I104" s="6"/>
    </row>
    <row r="105" spans="2:9" ht="15">
      <c r="B105" s="6"/>
      <c r="C105" s="6"/>
      <c r="D105" s="6"/>
      <c r="E105" s="6"/>
      <c r="F105" s="6"/>
      <c r="G105" s="6"/>
      <c r="H105" s="6"/>
      <c r="I105" s="6"/>
    </row>
    <row r="106" spans="2:9" ht="15">
      <c r="B106" s="6"/>
      <c r="C106" s="6"/>
      <c r="D106" s="6"/>
      <c r="E106" s="6"/>
      <c r="F106" s="6"/>
      <c r="G106" s="6"/>
      <c r="H106" s="6"/>
      <c r="I106" s="6"/>
    </row>
    <row r="107" spans="2:9" ht="15">
      <c r="B107" s="6"/>
      <c r="C107" s="6"/>
      <c r="D107" s="6"/>
      <c r="E107" s="6"/>
      <c r="F107" s="6"/>
      <c r="G107" s="6"/>
      <c r="H107" s="6"/>
      <c r="I107" s="6"/>
    </row>
    <row r="108" spans="2:9" ht="15">
      <c r="B108" s="6"/>
      <c r="C108" s="6"/>
      <c r="D108" s="6"/>
      <c r="E108" s="6"/>
      <c r="F108" s="6"/>
      <c r="G108" s="6"/>
      <c r="H108" s="6"/>
      <c r="I108" s="6"/>
    </row>
    <row r="109" spans="2:9" ht="15">
      <c r="B109" s="6"/>
      <c r="C109" s="6"/>
      <c r="D109" s="6"/>
      <c r="E109" s="6"/>
      <c r="F109" s="6"/>
      <c r="G109" s="6"/>
      <c r="H109" s="6"/>
      <c r="I109" s="6"/>
    </row>
    <row r="110" spans="2:9" ht="15">
      <c r="B110" s="6"/>
      <c r="C110" s="6"/>
      <c r="D110" s="6"/>
      <c r="E110" s="6"/>
      <c r="F110" s="6"/>
      <c r="G110" s="6"/>
      <c r="H110" s="6"/>
      <c r="I110" s="6"/>
    </row>
    <row r="111" spans="2:9" ht="15">
      <c r="B111" s="6"/>
      <c r="C111" s="6"/>
      <c r="D111" s="6"/>
      <c r="E111" s="6"/>
      <c r="F111" s="6"/>
      <c r="G111" s="6"/>
      <c r="H111" s="6"/>
      <c r="I111" s="6"/>
    </row>
    <row r="112" spans="2:9" ht="15">
      <c r="B112" s="6"/>
      <c r="C112" s="6"/>
      <c r="D112" s="6"/>
      <c r="E112" s="6"/>
      <c r="F112" s="6"/>
      <c r="G112" s="6"/>
      <c r="H112" s="6"/>
      <c r="I112" s="6"/>
    </row>
    <row r="113" spans="2:9" ht="15">
      <c r="B113" s="6"/>
      <c r="C113" s="6"/>
      <c r="D113" s="6"/>
      <c r="E113" s="6"/>
      <c r="F113" s="6"/>
      <c r="G113" s="6"/>
      <c r="H113" s="6"/>
      <c r="I113" s="6"/>
    </row>
  </sheetData>
  <sheetProtection/>
  <mergeCells count="93">
    <mergeCell ref="E10:F10"/>
    <mergeCell ref="G10:H10"/>
    <mergeCell ref="B7:I7"/>
    <mergeCell ref="E12:F12"/>
    <mergeCell ref="G12:H12"/>
    <mergeCell ref="B3:I3"/>
    <mergeCell ref="B4:I4"/>
    <mergeCell ref="E8:F8"/>
    <mergeCell ref="E9:F9"/>
    <mergeCell ref="G9:H9"/>
    <mergeCell ref="B20:G20"/>
    <mergeCell ref="E11:F11"/>
    <mergeCell ref="G11:H11"/>
    <mergeCell ref="B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B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4:E34"/>
    <mergeCell ref="F34:G34"/>
    <mergeCell ref="H34:I34"/>
    <mergeCell ref="D33:E33"/>
    <mergeCell ref="F33:G33"/>
    <mergeCell ref="H33:I33"/>
    <mergeCell ref="D37:E37"/>
    <mergeCell ref="F37:G37"/>
    <mergeCell ref="H37:I37"/>
    <mergeCell ref="D35:E35"/>
    <mergeCell ref="F35:G35"/>
    <mergeCell ref="H35:I35"/>
    <mergeCell ref="D36:E36"/>
    <mergeCell ref="F36:G36"/>
    <mergeCell ref="H36:I36"/>
    <mergeCell ref="F43:G43"/>
    <mergeCell ref="F44:I44"/>
    <mergeCell ref="D38:E38"/>
    <mergeCell ref="F38:G38"/>
    <mergeCell ref="H38:I38"/>
    <mergeCell ref="D39:E39"/>
    <mergeCell ref="F39:G39"/>
    <mergeCell ref="F40:G40"/>
    <mergeCell ref="F41:G41"/>
    <mergeCell ref="F42:G42"/>
    <mergeCell ref="H45:I45"/>
    <mergeCell ref="H48:I48"/>
    <mergeCell ref="H47:I47"/>
    <mergeCell ref="H46:I46"/>
    <mergeCell ref="F49:G49"/>
    <mergeCell ref="F45:G45"/>
    <mergeCell ref="D49:E49"/>
    <mergeCell ref="H49:I49"/>
    <mergeCell ref="F48:G48"/>
    <mergeCell ref="F47:G47"/>
    <mergeCell ref="F46:G46"/>
    <mergeCell ref="D48:E48"/>
    <mergeCell ref="D47:E47"/>
    <mergeCell ref="D46:E4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81"/>
  <sheetViews>
    <sheetView showGridLines="0" zoomScalePageLayoutView="0" workbookViewId="0" topLeftCell="A4">
      <selection activeCell="I10" sqref="I10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44593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57">
        <f>D12</f>
        <v>49</v>
      </c>
    </row>
    <row r="9" spans="2:9" ht="15">
      <c r="B9" s="31" t="s">
        <v>14</v>
      </c>
      <c r="C9" s="9" t="s">
        <v>3</v>
      </c>
      <c r="D9" s="13">
        <f>46+3</f>
        <v>49</v>
      </c>
      <c r="E9" s="108">
        <f>7+1</f>
        <v>8</v>
      </c>
      <c r="F9" s="127"/>
      <c r="G9" s="144" t="s">
        <v>18</v>
      </c>
      <c r="H9" s="145"/>
      <c r="I9" s="58">
        <f>D9/SUM(D9:E9)</f>
        <v>0.8596491228070176</v>
      </c>
    </row>
    <row r="10" spans="2:9" ht="15">
      <c r="B10" s="31" t="s">
        <v>12</v>
      </c>
      <c r="C10" s="9" t="s">
        <v>4</v>
      </c>
      <c r="D10" s="13">
        <v>0</v>
      </c>
      <c r="E10" s="108">
        <v>0</v>
      </c>
      <c r="F10" s="127"/>
      <c r="G10" s="144" t="s">
        <v>17</v>
      </c>
      <c r="H10" s="145"/>
      <c r="I10" s="58">
        <f>0</f>
        <v>0</v>
      </c>
    </row>
    <row r="11" spans="2:11" ht="15">
      <c r="B11" s="45" t="s">
        <v>34</v>
      </c>
      <c r="C11" s="9" t="s">
        <v>15</v>
      </c>
      <c r="D11" s="13">
        <v>0</v>
      </c>
      <c r="E11" s="108">
        <v>0</v>
      </c>
      <c r="F11" s="127"/>
      <c r="G11" s="142" t="s">
        <v>50</v>
      </c>
      <c r="H11" s="143"/>
      <c r="I11" s="58">
        <v>0</v>
      </c>
      <c r="K11" t="s">
        <v>49</v>
      </c>
    </row>
    <row r="12" spans="2:9" ht="15">
      <c r="B12" s="61">
        <f>D55</f>
        <v>57</v>
      </c>
      <c r="C12" s="54" t="s">
        <v>36</v>
      </c>
      <c r="D12" s="16">
        <f>SUM(D9:D11)</f>
        <v>49</v>
      </c>
      <c r="E12" s="151">
        <f>SUM(E9:E11)</f>
        <v>8</v>
      </c>
      <c r="F12" s="152"/>
      <c r="G12" s="153" t="s">
        <v>19</v>
      </c>
      <c r="H12" s="154"/>
      <c r="I12" s="59">
        <f>D12/SUM(D12:E12)</f>
        <v>0.8596491228070176</v>
      </c>
    </row>
    <row r="13" spans="2:9" ht="15.75" thickBot="1">
      <c r="B13" s="6"/>
      <c r="C13" s="6"/>
      <c r="D13" s="6"/>
      <c r="E13" s="50"/>
      <c r="F13" s="6"/>
      <c r="G13" s="6"/>
      <c r="H13" s="6"/>
      <c r="I13" s="6"/>
    </row>
    <row r="14" spans="2:9" ht="16.5" thickBot="1">
      <c r="B14" s="146" t="s">
        <v>5</v>
      </c>
      <c r="C14" s="114"/>
      <c r="D14" s="114"/>
      <c r="E14" s="114"/>
      <c r="F14" s="114"/>
      <c r="G14" s="114"/>
      <c r="H14" s="114"/>
      <c r="I14" s="115"/>
    </row>
    <row r="15" spans="2:9" ht="7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</row>
    <row r="16" spans="2:9" ht="15">
      <c r="B16" s="16">
        <f>F55</f>
        <v>41</v>
      </c>
      <c r="C16" s="103">
        <v>1</v>
      </c>
      <c r="D16" s="103"/>
      <c r="E16" s="103">
        <f>18+1</f>
        <v>19</v>
      </c>
      <c r="F16" s="103"/>
      <c r="G16" s="13">
        <f>20+1</f>
        <v>21</v>
      </c>
      <c r="H16" s="103">
        <v>0</v>
      </c>
      <c r="I16" s="103"/>
    </row>
    <row r="17" spans="2:9" ht="15">
      <c r="B17" s="51">
        <f>C17+E17+G17+H17</f>
        <v>1</v>
      </c>
      <c r="C17" s="156">
        <f>C16/B16</f>
        <v>0.024390243902439025</v>
      </c>
      <c r="D17" s="156"/>
      <c r="E17" s="156">
        <f>E16/B16</f>
        <v>0.4634146341463415</v>
      </c>
      <c r="F17" s="156"/>
      <c r="G17" s="51">
        <f>G16/B16</f>
        <v>0.5121951219512195</v>
      </c>
      <c r="H17" s="156">
        <f>H16/B16</f>
        <v>0</v>
      </c>
      <c r="I17" s="156"/>
    </row>
    <row r="18" spans="2:9" ht="15">
      <c r="B18" s="6"/>
      <c r="C18" s="6"/>
      <c r="D18" s="6"/>
      <c r="E18" s="11"/>
      <c r="F18" s="11"/>
      <c r="G18" s="6"/>
      <c r="H18" s="6"/>
      <c r="I18" s="6"/>
    </row>
    <row r="19" spans="2:9" ht="15.75" thickBot="1">
      <c r="B19" s="6"/>
      <c r="C19" s="6"/>
      <c r="D19" s="6"/>
      <c r="E19" s="6"/>
      <c r="F19" s="6"/>
      <c r="G19" s="6"/>
      <c r="H19" s="6"/>
      <c r="I19" s="6"/>
    </row>
    <row r="20" spans="2:9" ht="15.75" thickBot="1">
      <c r="B20" s="116" t="s">
        <v>27</v>
      </c>
      <c r="C20" s="117"/>
      <c r="D20" s="117"/>
      <c r="E20" s="117"/>
      <c r="F20" s="117"/>
      <c r="G20" s="117"/>
      <c r="H20" s="60">
        <v>3</v>
      </c>
      <c r="I20" s="52">
        <f>H20/SUM(D12:E12)</f>
        <v>0.05263157894736842</v>
      </c>
    </row>
    <row r="21" spans="2:9" ht="15.75" thickBot="1">
      <c r="B21" s="6"/>
      <c r="C21" s="6"/>
      <c r="D21" s="6"/>
      <c r="E21" s="6"/>
      <c r="F21" s="6"/>
      <c r="G21" s="6"/>
      <c r="H21" s="6"/>
      <c r="I21" s="6"/>
    </row>
    <row r="22" spans="2:9" ht="18.75" thickBot="1">
      <c r="B22" s="157" t="s">
        <v>9</v>
      </c>
      <c r="C22" s="158"/>
      <c r="D22" s="158"/>
      <c r="E22" s="158"/>
      <c r="F22" s="158"/>
      <c r="G22" s="158"/>
      <c r="H22" s="158"/>
      <c r="I22" s="158"/>
    </row>
    <row r="23" spans="2:9" ht="16.5" thickBot="1">
      <c r="B23" s="12" t="s">
        <v>10</v>
      </c>
      <c r="C23" s="12" t="s">
        <v>11</v>
      </c>
      <c r="D23" s="161" t="s">
        <v>12</v>
      </c>
      <c r="E23" s="162"/>
      <c r="F23" s="161" t="s">
        <v>24</v>
      </c>
      <c r="G23" s="162"/>
      <c r="H23" s="159" t="s">
        <v>13</v>
      </c>
      <c r="I23" s="160"/>
    </row>
    <row r="24" spans="2:9" ht="15">
      <c r="B24" s="17">
        <v>44593</v>
      </c>
      <c r="C24" s="18">
        <f>6+1</f>
        <v>7</v>
      </c>
      <c r="D24" s="165">
        <f>3+1</f>
        <v>4</v>
      </c>
      <c r="E24" s="166"/>
      <c r="F24" s="167">
        <v>3</v>
      </c>
      <c r="G24" s="168"/>
      <c r="H24" s="108">
        <v>0</v>
      </c>
      <c r="I24" s="127"/>
    </row>
    <row r="25" spans="2:9" ht="15">
      <c r="B25" s="17">
        <v>44594</v>
      </c>
      <c r="C25" s="18">
        <v>8</v>
      </c>
      <c r="D25" s="108">
        <v>3</v>
      </c>
      <c r="E25" s="127"/>
      <c r="F25" s="108">
        <f>2+2</f>
        <v>4</v>
      </c>
      <c r="G25" s="127"/>
      <c r="H25" s="108">
        <v>1</v>
      </c>
      <c r="I25" s="127"/>
    </row>
    <row r="26" spans="2:9" ht="15">
      <c r="B26" s="17">
        <v>44595</v>
      </c>
      <c r="C26" s="18">
        <f>6+1</f>
        <v>7</v>
      </c>
      <c r="D26" s="108">
        <f>3+1</f>
        <v>4</v>
      </c>
      <c r="E26" s="127"/>
      <c r="F26" s="108">
        <v>2</v>
      </c>
      <c r="G26" s="127"/>
      <c r="H26" s="108">
        <v>1</v>
      </c>
      <c r="I26" s="127"/>
    </row>
    <row r="27" spans="2:9" ht="15">
      <c r="B27" s="17">
        <v>44596</v>
      </c>
      <c r="C27" s="18">
        <f>6+2</f>
        <v>8</v>
      </c>
      <c r="D27" s="108">
        <f>2+2</f>
        <v>4</v>
      </c>
      <c r="E27" s="127"/>
      <c r="F27" s="108">
        <v>3</v>
      </c>
      <c r="G27" s="127"/>
      <c r="H27" s="108">
        <v>1</v>
      </c>
      <c r="I27" s="127"/>
    </row>
    <row r="28" spans="2:9" ht="15">
      <c r="B28" s="82">
        <v>44597</v>
      </c>
      <c r="C28" s="77"/>
      <c r="D28" s="94"/>
      <c r="E28" s="95"/>
      <c r="F28" s="94"/>
      <c r="G28" s="95"/>
      <c r="H28" s="94"/>
      <c r="I28" s="95"/>
    </row>
    <row r="29" spans="2:9" ht="15">
      <c r="B29" s="82">
        <v>44598</v>
      </c>
      <c r="C29" s="77"/>
      <c r="D29" s="94"/>
      <c r="E29" s="95"/>
      <c r="F29" s="94"/>
      <c r="G29" s="95"/>
      <c r="H29" s="94"/>
      <c r="I29" s="95"/>
    </row>
    <row r="30" spans="2:9" ht="15">
      <c r="B30" s="17">
        <v>44599</v>
      </c>
      <c r="C30" s="18">
        <v>6</v>
      </c>
      <c r="D30" s="108">
        <v>3</v>
      </c>
      <c r="E30" s="127"/>
      <c r="F30" s="108">
        <v>3</v>
      </c>
      <c r="G30" s="127"/>
      <c r="H30" s="108">
        <v>0</v>
      </c>
      <c r="I30" s="127"/>
    </row>
    <row r="31" spans="2:9" ht="15">
      <c r="B31" s="17">
        <v>44600</v>
      </c>
      <c r="C31" s="18">
        <v>6</v>
      </c>
      <c r="D31" s="108">
        <v>6</v>
      </c>
      <c r="E31" s="127"/>
      <c r="F31" s="108">
        <v>0</v>
      </c>
      <c r="G31" s="127"/>
      <c r="H31" s="108">
        <v>0</v>
      </c>
      <c r="I31" s="127"/>
    </row>
    <row r="32" spans="2:9" ht="15">
      <c r="B32" s="17">
        <v>44601</v>
      </c>
      <c r="C32" s="18">
        <v>6</v>
      </c>
      <c r="D32" s="108">
        <v>4</v>
      </c>
      <c r="E32" s="127"/>
      <c r="F32" s="108">
        <v>1</v>
      </c>
      <c r="G32" s="127"/>
      <c r="H32" s="108">
        <v>1</v>
      </c>
      <c r="I32" s="127"/>
    </row>
    <row r="33" spans="2:9" ht="15">
      <c r="B33" s="17">
        <v>44602</v>
      </c>
      <c r="C33" s="18">
        <v>6</v>
      </c>
      <c r="D33" s="108">
        <v>3</v>
      </c>
      <c r="E33" s="127"/>
      <c r="F33" s="108">
        <v>2</v>
      </c>
      <c r="G33" s="127"/>
      <c r="H33" s="108">
        <v>1</v>
      </c>
      <c r="I33" s="127"/>
    </row>
    <row r="34" spans="2:9" ht="15">
      <c r="B34" s="17">
        <v>44603</v>
      </c>
      <c r="C34" s="18">
        <v>5</v>
      </c>
      <c r="D34" s="108">
        <v>2</v>
      </c>
      <c r="E34" s="127"/>
      <c r="F34" s="108">
        <v>1</v>
      </c>
      <c r="G34" s="127"/>
      <c r="H34" s="108">
        <v>2</v>
      </c>
      <c r="I34" s="127"/>
    </row>
    <row r="35" spans="2:9" ht="15">
      <c r="B35" s="82">
        <v>44604</v>
      </c>
      <c r="C35" s="77"/>
      <c r="D35" s="94"/>
      <c r="E35" s="95"/>
      <c r="F35" s="94"/>
      <c r="G35" s="95"/>
      <c r="H35" s="94"/>
      <c r="I35" s="95"/>
    </row>
    <row r="36" spans="2:9" ht="15">
      <c r="B36" s="82">
        <v>44605</v>
      </c>
      <c r="C36" s="77"/>
      <c r="D36" s="94"/>
      <c r="E36" s="95"/>
      <c r="F36" s="94"/>
      <c r="G36" s="95"/>
      <c r="H36" s="94"/>
      <c r="I36" s="95"/>
    </row>
    <row r="37" spans="2:9" ht="15">
      <c r="B37" s="17">
        <v>44606</v>
      </c>
      <c r="C37" s="18">
        <v>6</v>
      </c>
      <c r="D37" s="108">
        <v>4</v>
      </c>
      <c r="E37" s="127"/>
      <c r="F37" s="108">
        <v>2</v>
      </c>
      <c r="G37" s="127"/>
      <c r="H37" s="108">
        <v>0</v>
      </c>
      <c r="I37" s="127"/>
    </row>
    <row r="38" spans="2:9" ht="15">
      <c r="B38" s="17">
        <v>44607</v>
      </c>
      <c r="C38" s="18">
        <v>4</v>
      </c>
      <c r="D38" s="108">
        <v>2</v>
      </c>
      <c r="E38" s="127"/>
      <c r="F38" s="108">
        <v>2</v>
      </c>
      <c r="G38" s="127"/>
      <c r="H38" s="108">
        <v>0</v>
      </c>
      <c r="I38" s="127"/>
    </row>
    <row r="39" spans="2:9" ht="15">
      <c r="B39" s="17">
        <v>44608</v>
      </c>
      <c r="C39" s="18">
        <v>6</v>
      </c>
      <c r="D39" s="108">
        <v>4</v>
      </c>
      <c r="E39" s="127"/>
      <c r="F39" s="108">
        <v>2</v>
      </c>
      <c r="G39" s="127"/>
      <c r="H39" s="108">
        <v>0</v>
      </c>
      <c r="I39" s="127"/>
    </row>
    <row r="40" spans="2:9" ht="15">
      <c r="B40" s="17">
        <v>44609</v>
      </c>
      <c r="C40" s="18">
        <v>6</v>
      </c>
      <c r="D40" s="108">
        <v>4</v>
      </c>
      <c r="E40" s="127"/>
      <c r="F40" s="108">
        <v>2</v>
      </c>
      <c r="G40" s="127"/>
      <c r="H40" s="108">
        <v>0</v>
      </c>
      <c r="I40" s="127"/>
    </row>
    <row r="41" spans="2:9" ht="15">
      <c r="B41" s="17">
        <v>44610</v>
      </c>
      <c r="C41" s="18">
        <v>5</v>
      </c>
      <c r="D41" s="108">
        <v>1</v>
      </c>
      <c r="E41" s="127"/>
      <c r="F41" s="108">
        <v>3</v>
      </c>
      <c r="G41" s="127"/>
      <c r="H41" s="108">
        <v>1</v>
      </c>
      <c r="I41" s="127"/>
    </row>
    <row r="42" spans="2:9" ht="15">
      <c r="B42" s="82">
        <v>44611</v>
      </c>
      <c r="C42" s="77"/>
      <c r="D42" s="94"/>
      <c r="E42" s="95"/>
      <c r="F42" s="94"/>
      <c r="G42" s="95"/>
      <c r="H42" s="94"/>
      <c r="I42" s="95"/>
    </row>
    <row r="43" spans="2:9" ht="15">
      <c r="B43" s="82">
        <v>44612</v>
      </c>
      <c r="C43" s="77"/>
      <c r="D43" s="94"/>
      <c r="E43" s="95"/>
      <c r="F43" s="94"/>
      <c r="G43" s="95"/>
      <c r="H43" s="94"/>
      <c r="I43" s="95"/>
    </row>
    <row r="44" spans="2:9" ht="15">
      <c r="B44" s="17">
        <v>44613</v>
      </c>
      <c r="C44" s="18">
        <v>6</v>
      </c>
      <c r="D44" s="108">
        <v>2</v>
      </c>
      <c r="E44" s="127"/>
      <c r="F44" s="108">
        <v>4</v>
      </c>
      <c r="G44" s="127"/>
      <c r="H44" s="108">
        <v>0</v>
      </c>
      <c r="I44" s="127"/>
    </row>
    <row r="45" spans="2:9" ht="15">
      <c r="B45" s="17">
        <v>44614</v>
      </c>
      <c r="C45" s="18">
        <v>6</v>
      </c>
      <c r="D45" s="108">
        <v>2</v>
      </c>
      <c r="E45" s="127"/>
      <c r="F45" s="108">
        <v>3</v>
      </c>
      <c r="G45" s="127"/>
      <c r="H45" s="108">
        <v>1</v>
      </c>
      <c r="I45" s="127"/>
    </row>
    <row r="46" spans="2:9" ht="15">
      <c r="B46" s="17">
        <v>44615</v>
      </c>
      <c r="C46" s="18">
        <v>6</v>
      </c>
      <c r="D46" s="108">
        <v>2</v>
      </c>
      <c r="E46" s="127"/>
      <c r="F46" s="108">
        <v>3</v>
      </c>
      <c r="G46" s="127"/>
      <c r="H46" s="108">
        <v>1</v>
      </c>
      <c r="I46" s="127"/>
    </row>
    <row r="47" spans="2:9" ht="15">
      <c r="B47" s="17">
        <v>44616</v>
      </c>
      <c r="C47" s="18">
        <v>4</v>
      </c>
      <c r="D47" s="108">
        <v>3</v>
      </c>
      <c r="E47" s="127"/>
      <c r="F47" s="108">
        <v>1</v>
      </c>
      <c r="G47" s="127"/>
      <c r="H47" s="108">
        <v>0</v>
      </c>
      <c r="I47" s="127"/>
    </row>
    <row r="48" spans="2:9" ht="15">
      <c r="B48" s="82">
        <v>44617</v>
      </c>
      <c r="C48" s="77"/>
      <c r="D48" s="94"/>
      <c r="E48" s="95"/>
      <c r="F48" s="94"/>
      <c r="G48" s="95"/>
      <c r="H48" s="94"/>
      <c r="I48" s="95"/>
    </row>
    <row r="49" spans="2:9" ht="15">
      <c r="B49" s="82">
        <v>44618</v>
      </c>
      <c r="C49" s="77"/>
      <c r="D49" s="94"/>
      <c r="E49" s="95"/>
      <c r="F49" s="94"/>
      <c r="G49" s="95"/>
      <c r="H49" s="94"/>
      <c r="I49" s="95"/>
    </row>
    <row r="50" spans="2:9" ht="15">
      <c r="B50" s="82">
        <v>44619</v>
      </c>
      <c r="C50" s="77"/>
      <c r="D50" s="94"/>
      <c r="E50" s="95"/>
      <c r="F50" s="94"/>
      <c r="G50" s="95"/>
      <c r="H50" s="94"/>
      <c r="I50" s="95"/>
    </row>
    <row r="51" spans="2:9" ht="15">
      <c r="B51" s="77">
        <v>44620</v>
      </c>
      <c r="C51" s="77"/>
      <c r="D51" s="94"/>
      <c r="E51" s="95"/>
      <c r="F51" s="94"/>
      <c r="G51" s="95"/>
      <c r="H51" s="94"/>
      <c r="I51" s="95"/>
    </row>
    <row r="52" spans="2:9" ht="15">
      <c r="B52" s="17"/>
      <c r="C52" s="18"/>
      <c r="D52" s="108"/>
      <c r="E52" s="127"/>
      <c r="F52" s="108"/>
      <c r="G52" s="127"/>
      <c r="H52" s="108"/>
      <c r="I52" s="127"/>
    </row>
    <row r="53" spans="2:9" ht="15">
      <c r="B53" s="17"/>
      <c r="C53" s="18"/>
      <c r="D53" s="108"/>
      <c r="E53" s="127"/>
      <c r="F53" s="72"/>
      <c r="G53" s="9"/>
      <c r="H53" s="108"/>
      <c r="I53" s="127"/>
    </row>
    <row r="54" spans="2:9" ht="15.75" thickBot="1">
      <c r="B54" s="27"/>
      <c r="C54" s="27"/>
      <c r="D54" s="169"/>
      <c r="E54" s="169"/>
      <c r="F54" s="73"/>
      <c r="G54" s="74"/>
      <c r="H54" s="170"/>
      <c r="I54" s="170"/>
    </row>
    <row r="55" spans="2:9" ht="15.75" thickBot="1">
      <c r="B55" s="28" t="s">
        <v>25</v>
      </c>
      <c r="C55" s="56">
        <f>SUM(C24:C54)</f>
        <v>108</v>
      </c>
      <c r="D55" s="138">
        <f>SUM(D24:D54)</f>
        <v>57</v>
      </c>
      <c r="E55" s="139"/>
      <c r="F55" s="138">
        <f>SUM(F24:F54)</f>
        <v>41</v>
      </c>
      <c r="G55" s="139"/>
      <c r="H55" s="128">
        <f>SUM(H24:H54)</f>
        <v>10</v>
      </c>
      <c r="I55" s="129"/>
    </row>
    <row r="56" spans="2:9" ht="15">
      <c r="B56" s="6"/>
      <c r="C56" s="6"/>
      <c r="D56" s="135"/>
      <c r="E56" s="135"/>
      <c r="F56" s="135"/>
      <c r="G56" s="135"/>
      <c r="H56" s="6"/>
      <c r="I56" s="6"/>
    </row>
    <row r="57" spans="2:9" ht="15">
      <c r="B57" s="6"/>
      <c r="C57" s="6"/>
      <c r="D57" s="6"/>
      <c r="E57" s="6"/>
      <c r="F57" s="135"/>
      <c r="G57" s="135"/>
      <c r="H57" s="6"/>
      <c r="I57" s="6"/>
    </row>
    <row r="58" spans="2:9" ht="15">
      <c r="B58" s="6"/>
      <c r="C58" s="6"/>
      <c r="D58" s="6"/>
      <c r="E58" s="6"/>
      <c r="F58" s="135"/>
      <c r="G58" s="135"/>
      <c r="H58" s="6"/>
      <c r="I58" s="6"/>
    </row>
    <row r="59" spans="2:9" ht="15">
      <c r="B59" s="6"/>
      <c r="C59" s="6"/>
      <c r="D59" s="6"/>
      <c r="E59" s="6"/>
      <c r="F59" s="135"/>
      <c r="G59" s="135"/>
      <c r="H59" s="6"/>
      <c r="I59" s="6"/>
    </row>
    <row r="60" spans="2:9" ht="15.75" thickBot="1">
      <c r="B60" s="6"/>
      <c r="C60" s="6"/>
      <c r="D60" s="6"/>
      <c r="E60" s="6"/>
      <c r="F60" s="135"/>
      <c r="G60" s="135"/>
      <c r="H60" s="6"/>
      <c r="I60" s="6"/>
    </row>
    <row r="61" spans="2:9" ht="15.75">
      <c r="B61" s="37" t="s">
        <v>31</v>
      </c>
      <c r="C61" s="38"/>
      <c r="D61" s="39"/>
      <c r="E61" s="40"/>
      <c r="F61" s="118" t="s">
        <v>28</v>
      </c>
      <c r="G61" s="119"/>
      <c r="H61" s="119"/>
      <c r="I61" s="120"/>
    </row>
    <row r="62" spans="2:9" ht="15">
      <c r="B62" s="41"/>
      <c r="C62" s="42"/>
      <c r="D62" s="42"/>
      <c r="E62" s="42"/>
      <c r="F62" s="136" t="s">
        <v>32</v>
      </c>
      <c r="G62" s="137"/>
      <c r="H62" s="104" t="s">
        <v>3</v>
      </c>
      <c r="I62" s="105"/>
    </row>
    <row r="63" spans="2:9" ht="15">
      <c r="B63" s="35" t="s">
        <v>29</v>
      </c>
      <c r="C63" s="13">
        <v>0</v>
      </c>
      <c r="D63" s="123">
        <v>0</v>
      </c>
      <c r="E63" s="124"/>
      <c r="F63" s="102">
        <v>0</v>
      </c>
      <c r="G63" s="103"/>
      <c r="H63" s="108">
        <v>0</v>
      </c>
      <c r="I63" s="109"/>
    </row>
    <row r="64" spans="2:9" ht="15">
      <c r="B64" s="35" t="s">
        <v>30</v>
      </c>
      <c r="C64" s="13">
        <v>0</v>
      </c>
      <c r="D64" s="123">
        <v>0</v>
      </c>
      <c r="E64" s="124"/>
      <c r="F64" s="102">
        <v>0</v>
      </c>
      <c r="G64" s="103"/>
      <c r="H64" s="108">
        <v>0</v>
      </c>
      <c r="I64" s="109"/>
    </row>
    <row r="65" spans="2:9" ht="15.75" thickBot="1">
      <c r="B65" s="36" t="s">
        <v>15</v>
      </c>
      <c r="C65" s="34">
        <v>0</v>
      </c>
      <c r="D65" s="121">
        <v>0</v>
      </c>
      <c r="E65" s="122"/>
      <c r="F65" s="100">
        <v>0</v>
      </c>
      <c r="G65" s="101"/>
      <c r="H65" s="106">
        <v>0</v>
      </c>
      <c r="I65" s="107"/>
    </row>
    <row r="66" spans="2:9" ht="15.75" thickBot="1">
      <c r="B66" s="43" t="s">
        <v>33</v>
      </c>
      <c r="C66" s="44">
        <v>0</v>
      </c>
      <c r="D66" s="96">
        <f>SUM(D63:D65)</f>
        <v>0</v>
      </c>
      <c r="E66" s="97"/>
      <c r="F66" s="98">
        <f>SUM(F63:F65)</f>
        <v>0</v>
      </c>
      <c r="G66" s="99"/>
      <c r="H66" s="98">
        <f>SUM(H63:H65)</f>
        <v>0</v>
      </c>
      <c r="I66" s="99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  <row r="75" spans="2:9" ht="15">
      <c r="B75" s="6"/>
      <c r="C75" s="6"/>
      <c r="D75" s="6"/>
      <c r="E75" s="6"/>
      <c r="F75" s="6"/>
      <c r="G75" s="6"/>
      <c r="H75" s="6"/>
      <c r="I75" s="6"/>
    </row>
    <row r="76" spans="2:9" ht="15">
      <c r="B76" s="6"/>
      <c r="C76" s="6"/>
      <c r="D76" s="6"/>
      <c r="E76" s="6"/>
      <c r="F76" s="6"/>
      <c r="G76" s="6"/>
      <c r="H76" s="6"/>
      <c r="I76" s="6"/>
    </row>
    <row r="77" spans="2:9" ht="15">
      <c r="B77" s="6"/>
      <c r="C77" s="6"/>
      <c r="D77" s="6"/>
      <c r="E77" s="6"/>
      <c r="F77" s="6"/>
      <c r="G77" s="6"/>
      <c r="H77" s="6"/>
      <c r="I77" s="6"/>
    </row>
    <row r="78" spans="2:9" ht="15">
      <c r="B78" s="6"/>
      <c r="C78" s="6"/>
      <c r="D78" s="6"/>
      <c r="E78" s="6"/>
      <c r="F78" s="6"/>
      <c r="G78" s="6"/>
      <c r="H78" s="6"/>
      <c r="I78" s="6"/>
    </row>
    <row r="79" spans="2:9" ht="15">
      <c r="B79" s="6"/>
      <c r="C79" s="6"/>
      <c r="D79" s="6"/>
      <c r="E79" s="6"/>
      <c r="F79" s="6"/>
      <c r="G79" s="6"/>
      <c r="H79" s="6"/>
      <c r="I79" s="6"/>
    </row>
    <row r="80" spans="2:9" ht="15">
      <c r="B80" s="6"/>
      <c r="C80" s="6"/>
      <c r="D80" s="6"/>
      <c r="E80" s="6"/>
      <c r="F80" s="6"/>
      <c r="G80" s="6"/>
      <c r="H80" s="6"/>
      <c r="I80" s="6"/>
    </row>
    <row r="81" spans="2:9" ht="15">
      <c r="B81" s="6"/>
      <c r="C81" s="6"/>
      <c r="D81" s="6"/>
      <c r="E81" s="6"/>
      <c r="F81" s="6"/>
      <c r="G81" s="6"/>
      <c r="H81" s="6"/>
      <c r="I81" s="6"/>
    </row>
  </sheetData>
  <sheetProtection/>
  <mergeCells count="142">
    <mergeCell ref="F62:G62"/>
    <mergeCell ref="H62:I62"/>
    <mergeCell ref="D55:E55"/>
    <mergeCell ref="F55:G55"/>
    <mergeCell ref="H55:I55"/>
    <mergeCell ref="D56:E56"/>
    <mergeCell ref="F56:G56"/>
    <mergeCell ref="F57:G57"/>
    <mergeCell ref="H40:I40"/>
    <mergeCell ref="D54:E54"/>
    <mergeCell ref="H54:I54"/>
    <mergeCell ref="D51:E51"/>
    <mergeCell ref="H51:I51"/>
    <mergeCell ref="D52:E52"/>
    <mergeCell ref="H52:I52"/>
    <mergeCell ref="D53:E53"/>
    <mergeCell ref="H53:I53"/>
    <mergeCell ref="F58:G58"/>
    <mergeCell ref="F59:G59"/>
    <mergeCell ref="F60:G60"/>
    <mergeCell ref="F61:I61"/>
    <mergeCell ref="D49:E49"/>
    <mergeCell ref="F49:G49"/>
    <mergeCell ref="H49:I49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D50:E50"/>
    <mergeCell ref="H50:I50"/>
    <mergeCell ref="D47:E47"/>
    <mergeCell ref="H47:I47"/>
    <mergeCell ref="D48:E48"/>
    <mergeCell ref="F48:G48"/>
    <mergeCell ref="H48:I48"/>
    <mergeCell ref="D46:E46"/>
    <mergeCell ref="H46:I46"/>
    <mergeCell ref="F46:G46"/>
    <mergeCell ref="F47:G47"/>
    <mergeCell ref="F50:G50"/>
    <mergeCell ref="D45:E45"/>
    <mergeCell ref="H45:I45"/>
    <mergeCell ref="D42:E42"/>
    <mergeCell ref="F42:G42"/>
    <mergeCell ref="H42:I42"/>
    <mergeCell ref="D43:E43"/>
    <mergeCell ref="H43:I43"/>
    <mergeCell ref="H44:I44"/>
    <mergeCell ref="D44:E44"/>
    <mergeCell ref="F45:G45"/>
    <mergeCell ref="F43:G43"/>
    <mergeCell ref="F44:G44"/>
    <mergeCell ref="D41:E41"/>
    <mergeCell ref="F41:G41"/>
    <mergeCell ref="H41:I41"/>
    <mergeCell ref="D38:E38"/>
    <mergeCell ref="F38:G38"/>
    <mergeCell ref="H38:I38"/>
    <mergeCell ref="D36:E36"/>
    <mergeCell ref="H36:I36"/>
    <mergeCell ref="D37:E37"/>
    <mergeCell ref="H37:I37"/>
    <mergeCell ref="F40:G40"/>
    <mergeCell ref="D39:E39"/>
    <mergeCell ref="D40:E40"/>
    <mergeCell ref="F39:G39"/>
    <mergeCell ref="H39:I39"/>
    <mergeCell ref="F36:G36"/>
    <mergeCell ref="F37:G37"/>
    <mergeCell ref="D34:E34"/>
    <mergeCell ref="F34:G34"/>
    <mergeCell ref="H34:I34"/>
    <mergeCell ref="D35:E35"/>
    <mergeCell ref="F35:G35"/>
    <mergeCell ref="H35:I35"/>
    <mergeCell ref="D30:E30"/>
    <mergeCell ref="H30:I30"/>
    <mergeCell ref="D31:E31"/>
    <mergeCell ref="H31:I31"/>
    <mergeCell ref="F32:G32"/>
    <mergeCell ref="F33:G33"/>
    <mergeCell ref="D32:E32"/>
    <mergeCell ref="D33:E33"/>
    <mergeCell ref="F31:G31"/>
    <mergeCell ref="H32:I32"/>
    <mergeCell ref="H33:I33"/>
    <mergeCell ref="F30:G30"/>
    <mergeCell ref="D28:E28"/>
    <mergeCell ref="F28:G28"/>
    <mergeCell ref="H28:I28"/>
    <mergeCell ref="D29:E29"/>
    <mergeCell ref="H29:I29"/>
    <mergeCell ref="D26:E26"/>
    <mergeCell ref="F26:G26"/>
    <mergeCell ref="H26:I26"/>
    <mergeCell ref="D27:E27"/>
    <mergeCell ref="F27:G27"/>
    <mergeCell ref="H27:I27"/>
    <mergeCell ref="F29:G29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F51:G51"/>
    <mergeCell ref="F52:G52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4:E24"/>
    <mergeCell ref="F24:G24"/>
    <mergeCell ref="H24:I24"/>
  </mergeCells>
  <printOptions/>
  <pageMargins left="0.511811024" right="0.511811024" top="0.787401575" bottom="0.787401575" header="0.31496062" footer="0.31496062"/>
  <pageSetup horizontalDpi="600" verticalDpi="600" orientation="portrait" paperSize="9" scale="66" r:id="rId1"/>
  <rowBreaks count="1" manualBreakCount="1">
    <brk id="6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K81"/>
  <sheetViews>
    <sheetView showGridLines="0" zoomScalePageLayoutView="0" workbookViewId="0" topLeftCell="A3">
      <selection activeCell="I10" sqref="I10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44621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57">
        <f>D12</f>
        <v>90</v>
      </c>
    </row>
    <row r="9" spans="2:9" ht="15">
      <c r="B9" s="31" t="s">
        <v>14</v>
      </c>
      <c r="C9" s="9" t="s">
        <v>3</v>
      </c>
      <c r="D9" s="13">
        <f>82+6+1</f>
        <v>89</v>
      </c>
      <c r="E9" s="108">
        <v>10</v>
      </c>
      <c r="F9" s="127"/>
      <c r="G9" s="144" t="s">
        <v>18</v>
      </c>
      <c r="H9" s="145"/>
      <c r="I9" s="58">
        <f>D9/SUM(D9:E9)</f>
        <v>0.898989898989899</v>
      </c>
    </row>
    <row r="10" spans="2:9" ht="15">
      <c r="B10" s="31" t="s">
        <v>12</v>
      </c>
      <c r="C10" s="9" t="s">
        <v>4</v>
      </c>
      <c r="D10" s="13">
        <v>1</v>
      </c>
      <c r="E10" s="108">
        <v>0</v>
      </c>
      <c r="F10" s="127"/>
      <c r="G10" s="144" t="s">
        <v>17</v>
      </c>
      <c r="H10" s="145"/>
      <c r="I10" s="58">
        <f>D10/SUM(D10:E10)</f>
        <v>1</v>
      </c>
    </row>
    <row r="11" spans="2:11" ht="15">
      <c r="B11" s="45" t="s">
        <v>34</v>
      </c>
      <c r="C11" s="9" t="s">
        <v>15</v>
      </c>
      <c r="D11" s="13">
        <v>0</v>
      </c>
      <c r="E11" s="108">
        <v>0</v>
      </c>
      <c r="F11" s="127"/>
      <c r="G11" s="142" t="s">
        <v>50</v>
      </c>
      <c r="H11" s="143"/>
      <c r="I11" s="58">
        <v>0</v>
      </c>
      <c r="K11" t="s">
        <v>49</v>
      </c>
    </row>
    <row r="12" spans="2:9" ht="15">
      <c r="B12" s="53">
        <f>D55</f>
        <v>100</v>
      </c>
      <c r="C12" s="54" t="s">
        <v>36</v>
      </c>
      <c r="D12" s="16">
        <f>SUM(D9:D11)</f>
        <v>90</v>
      </c>
      <c r="E12" s="151">
        <f>SUM(E9:E11)</f>
        <v>10</v>
      </c>
      <c r="F12" s="152"/>
      <c r="G12" s="153" t="s">
        <v>19</v>
      </c>
      <c r="H12" s="154"/>
      <c r="I12" s="59">
        <f>D12/SUM(D12:E12)</f>
        <v>0.9</v>
      </c>
    </row>
    <row r="13" spans="2:9" ht="15.75" thickBot="1">
      <c r="B13" s="6"/>
      <c r="C13" s="6"/>
      <c r="D13" s="6"/>
      <c r="E13" s="50"/>
      <c r="F13" s="6"/>
      <c r="G13" s="6"/>
      <c r="H13" s="6"/>
      <c r="I13" s="6"/>
    </row>
    <row r="14" spans="2:9" ht="16.5" thickBot="1">
      <c r="B14" s="146" t="s">
        <v>5</v>
      </c>
      <c r="C14" s="114"/>
      <c r="D14" s="114"/>
      <c r="E14" s="114"/>
      <c r="F14" s="114"/>
      <c r="G14" s="114"/>
      <c r="H14" s="114"/>
      <c r="I14" s="115"/>
    </row>
    <row r="15" spans="2:9" ht="7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</row>
    <row r="16" spans="2:9" ht="15">
      <c r="B16" s="16">
        <f>F55</f>
        <v>56</v>
      </c>
      <c r="C16" s="103">
        <f>4+1</f>
        <v>5</v>
      </c>
      <c r="D16" s="103"/>
      <c r="E16" s="103">
        <f>21+2</f>
        <v>23</v>
      </c>
      <c r="F16" s="103"/>
      <c r="G16" s="13">
        <f>26+1+1</f>
        <v>28</v>
      </c>
      <c r="H16" s="103">
        <v>0</v>
      </c>
      <c r="I16" s="103"/>
    </row>
    <row r="17" spans="2:9" ht="15">
      <c r="B17" s="51">
        <f>C17+E17+G17+H17</f>
        <v>1</v>
      </c>
      <c r="C17" s="156">
        <f>C16/B16</f>
        <v>0.08928571428571429</v>
      </c>
      <c r="D17" s="156"/>
      <c r="E17" s="156">
        <f>E16/B16</f>
        <v>0.4107142857142857</v>
      </c>
      <c r="F17" s="156"/>
      <c r="G17" s="51">
        <f>G16/B16</f>
        <v>0.5</v>
      </c>
      <c r="H17" s="156">
        <f>H16/B16</f>
        <v>0</v>
      </c>
      <c r="I17" s="156"/>
    </row>
    <row r="18" spans="2:9" ht="15">
      <c r="B18" s="6"/>
      <c r="C18" s="6"/>
      <c r="D18" s="6"/>
      <c r="E18" s="11"/>
      <c r="F18" s="11"/>
      <c r="G18" s="6"/>
      <c r="H18" s="6"/>
      <c r="I18" s="6"/>
    </row>
    <row r="19" spans="2:9" ht="15.75" thickBot="1">
      <c r="B19" s="6"/>
      <c r="C19" s="6"/>
      <c r="D19" s="6"/>
      <c r="E19" s="6"/>
      <c r="F19" s="6"/>
      <c r="G19" s="6"/>
      <c r="H19" s="6"/>
      <c r="I19" s="6"/>
    </row>
    <row r="20" spans="2:9" ht="15.75" thickBot="1">
      <c r="B20" s="116" t="s">
        <v>27</v>
      </c>
      <c r="C20" s="117"/>
      <c r="D20" s="117"/>
      <c r="E20" s="117"/>
      <c r="F20" s="117"/>
      <c r="G20" s="117"/>
      <c r="H20" s="60">
        <v>0</v>
      </c>
      <c r="I20" s="52">
        <f>H20/SUM(D12:E12)</f>
        <v>0</v>
      </c>
    </row>
    <row r="21" spans="2:9" ht="15.75" thickBot="1">
      <c r="B21" s="6"/>
      <c r="C21" s="6"/>
      <c r="D21" s="6"/>
      <c r="E21" s="6"/>
      <c r="F21" s="6"/>
      <c r="G21" s="6"/>
      <c r="H21" s="6"/>
      <c r="I21" s="6"/>
    </row>
    <row r="22" spans="2:9" ht="18.75" thickBot="1">
      <c r="B22" s="157" t="s">
        <v>9</v>
      </c>
      <c r="C22" s="158"/>
      <c r="D22" s="158"/>
      <c r="E22" s="158"/>
      <c r="F22" s="158"/>
      <c r="G22" s="158"/>
      <c r="H22" s="158"/>
      <c r="I22" s="158"/>
    </row>
    <row r="23" spans="2:9" ht="16.5" thickBot="1">
      <c r="B23" s="12" t="s">
        <v>10</v>
      </c>
      <c r="C23" s="12" t="s">
        <v>11</v>
      </c>
      <c r="D23" s="163" t="s">
        <v>12</v>
      </c>
      <c r="E23" s="164"/>
      <c r="F23" s="161" t="s">
        <v>24</v>
      </c>
      <c r="G23" s="162"/>
      <c r="H23" s="159" t="s">
        <v>13</v>
      </c>
      <c r="I23" s="160"/>
    </row>
    <row r="24" spans="2:9" ht="15">
      <c r="B24" s="82">
        <v>44621</v>
      </c>
      <c r="C24" s="77"/>
      <c r="D24" s="94"/>
      <c r="E24" s="95"/>
      <c r="F24" s="94"/>
      <c r="G24" s="95"/>
      <c r="H24" s="94"/>
      <c r="I24" s="95"/>
    </row>
    <row r="25" spans="2:9" ht="15">
      <c r="B25" s="17">
        <v>44622</v>
      </c>
      <c r="C25" s="18">
        <v>4</v>
      </c>
      <c r="D25" s="108">
        <v>3</v>
      </c>
      <c r="E25" s="127"/>
      <c r="F25" s="108">
        <v>1</v>
      </c>
      <c r="G25" s="127"/>
      <c r="H25" s="108">
        <v>0</v>
      </c>
      <c r="I25" s="127"/>
    </row>
    <row r="26" spans="2:9" ht="15">
      <c r="B26" s="17">
        <v>44623</v>
      </c>
      <c r="C26" s="18">
        <v>8</v>
      </c>
      <c r="D26" s="108">
        <v>3</v>
      </c>
      <c r="E26" s="127"/>
      <c r="F26" s="108">
        <v>4</v>
      </c>
      <c r="G26" s="127"/>
      <c r="H26" s="108">
        <v>1</v>
      </c>
      <c r="I26" s="127"/>
    </row>
    <row r="27" spans="2:9" ht="15">
      <c r="B27" s="17">
        <v>44624</v>
      </c>
      <c r="C27" s="18">
        <v>8</v>
      </c>
      <c r="D27" s="108">
        <v>5</v>
      </c>
      <c r="E27" s="127"/>
      <c r="F27" s="108">
        <v>3</v>
      </c>
      <c r="G27" s="127"/>
      <c r="H27" s="108"/>
      <c r="I27" s="127"/>
    </row>
    <row r="28" spans="2:9" ht="15">
      <c r="B28" s="82">
        <v>44625</v>
      </c>
      <c r="C28" s="77"/>
      <c r="D28" s="94"/>
      <c r="E28" s="95"/>
      <c r="F28" s="94"/>
      <c r="G28" s="95"/>
      <c r="H28" s="94"/>
      <c r="I28" s="95"/>
    </row>
    <row r="29" spans="2:9" ht="15">
      <c r="B29" s="82">
        <v>44626</v>
      </c>
      <c r="C29" s="77"/>
      <c r="D29" s="94"/>
      <c r="E29" s="95"/>
      <c r="F29" s="94"/>
      <c r="G29" s="95"/>
      <c r="H29" s="94"/>
      <c r="I29" s="95"/>
    </row>
    <row r="30" spans="2:9" ht="15">
      <c r="B30" s="17">
        <v>44627</v>
      </c>
      <c r="C30" s="18">
        <v>9</v>
      </c>
      <c r="D30" s="108">
        <v>4</v>
      </c>
      <c r="E30" s="127"/>
      <c r="F30" s="108">
        <v>2</v>
      </c>
      <c r="G30" s="127"/>
      <c r="H30" s="108">
        <v>3</v>
      </c>
      <c r="I30" s="127"/>
    </row>
    <row r="31" spans="2:9" ht="15">
      <c r="B31" s="17">
        <v>44628</v>
      </c>
      <c r="C31" s="18">
        <f>6+2</f>
        <v>8</v>
      </c>
      <c r="D31" s="108">
        <f>3+2</f>
        <v>5</v>
      </c>
      <c r="E31" s="127"/>
      <c r="F31" s="108">
        <v>2</v>
      </c>
      <c r="G31" s="127"/>
      <c r="H31" s="108">
        <v>1</v>
      </c>
      <c r="I31" s="127"/>
    </row>
    <row r="32" spans="2:9" ht="15">
      <c r="B32" s="17">
        <v>44629</v>
      </c>
      <c r="C32" s="18">
        <f>6+2</f>
        <v>8</v>
      </c>
      <c r="D32" s="108">
        <f>5+1</f>
        <v>6</v>
      </c>
      <c r="E32" s="127"/>
      <c r="F32" s="108">
        <f>1+1</f>
        <v>2</v>
      </c>
      <c r="G32" s="127"/>
      <c r="H32" s="108">
        <v>0</v>
      </c>
      <c r="I32" s="127"/>
    </row>
    <row r="33" spans="2:9" ht="15">
      <c r="B33" s="17">
        <v>44630</v>
      </c>
      <c r="C33" s="18">
        <v>8</v>
      </c>
      <c r="D33" s="108">
        <v>7</v>
      </c>
      <c r="E33" s="127"/>
      <c r="F33" s="108">
        <v>1</v>
      </c>
      <c r="G33" s="127"/>
      <c r="H33" s="108">
        <v>0</v>
      </c>
      <c r="I33" s="127"/>
    </row>
    <row r="34" spans="2:9" ht="15">
      <c r="B34" s="17">
        <v>44631</v>
      </c>
      <c r="C34" s="18">
        <f>7+1</f>
        <v>8</v>
      </c>
      <c r="D34" s="108">
        <v>6</v>
      </c>
      <c r="E34" s="127"/>
      <c r="F34" s="108">
        <v>1</v>
      </c>
      <c r="G34" s="127"/>
      <c r="H34" s="108">
        <v>1</v>
      </c>
      <c r="I34" s="127"/>
    </row>
    <row r="35" spans="2:9" ht="15">
      <c r="B35" s="82">
        <v>44632</v>
      </c>
      <c r="C35" s="77"/>
      <c r="D35" s="94"/>
      <c r="E35" s="95"/>
      <c r="F35" s="94"/>
      <c r="G35" s="95"/>
      <c r="H35" s="94"/>
      <c r="I35" s="95"/>
    </row>
    <row r="36" spans="2:9" ht="15">
      <c r="B36" s="82">
        <v>44633</v>
      </c>
      <c r="C36" s="77"/>
      <c r="D36" s="94"/>
      <c r="E36" s="95"/>
      <c r="F36" s="94"/>
      <c r="G36" s="95"/>
      <c r="H36" s="94"/>
      <c r="I36" s="95"/>
    </row>
    <row r="37" spans="2:9" ht="15">
      <c r="B37" s="17">
        <v>44634</v>
      </c>
      <c r="C37" s="18">
        <f>7+1</f>
        <v>8</v>
      </c>
      <c r="D37" s="108">
        <f>4+1</f>
        <v>5</v>
      </c>
      <c r="E37" s="127"/>
      <c r="F37" s="108">
        <v>3</v>
      </c>
      <c r="G37" s="127"/>
      <c r="H37" s="108">
        <v>0</v>
      </c>
      <c r="I37" s="127"/>
    </row>
    <row r="38" spans="2:9" ht="15">
      <c r="B38" s="17">
        <v>44635</v>
      </c>
      <c r="C38" s="18">
        <v>8</v>
      </c>
      <c r="D38" s="108">
        <v>5</v>
      </c>
      <c r="E38" s="127"/>
      <c r="F38" s="108">
        <v>2</v>
      </c>
      <c r="G38" s="127"/>
      <c r="H38" s="108">
        <v>1</v>
      </c>
      <c r="I38" s="127"/>
    </row>
    <row r="39" spans="2:9" ht="15">
      <c r="B39" s="17">
        <v>44636</v>
      </c>
      <c r="C39" s="18">
        <f>7+1</f>
        <v>8</v>
      </c>
      <c r="D39" s="108">
        <v>6</v>
      </c>
      <c r="E39" s="127"/>
      <c r="F39" s="108">
        <v>1</v>
      </c>
      <c r="G39" s="127"/>
      <c r="H39" s="108">
        <v>1</v>
      </c>
      <c r="I39" s="127"/>
    </row>
    <row r="40" spans="2:9" ht="15">
      <c r="B40" s="17">
        <v>44637</v>
      </c>
      <c r="C40" s="18">
        <v>8</v>
      </c>
      <c r="D40" s="108">
        <v>4</v>
      </c>
      <c r="E40" s="127"/>
      <c r="F40" s="108">
        <v>4</v>
      </c>
      <c r="G40" s="127"/>
      <c r="H40" s="108">
        <v>0</v>
      </c>
      <c r="I40" s="127"/>
    </row>
    <row r="41" spans="2:9" ht="15">
      <c r="B41" s="17">
        <v>44638</v>
      </c>
      <c r="C41" s="18">
        <v>8</v>
      </c>
      <c r="D41" s="108">
        <v>4</v>
      </c>
      <c r="E41" s="127"/>
      <c r="F41" s="108">
        <v>2</v>
      </c>
      <c r="G41" s="127"/>
      <c r="H41" s="108">
        <v>2</v>
      </c>
      <c r="I41" s="127"/>
    </row>
    <row r="42" spans="2:9" ht="15">
      <c r="B42" s="82">
        <v>44639</v>
      </c>
      <c r="C42" s="77"/>
      <c r="D42" s="94"/>
      <c r="E42" s="95"/>
      <c r="F42" s="94"/>
      <c r="G42" s="95"/>
      <c r="H42" s="94"/>
      <c r="I42" s="95"/>
    </row>
    <row r="43" spans="2:9" ht="15">
      <c r="B43" s="82">
        <v>44640</v>
      </c>
      <c r="C43" s="77"/>
      <c r="D43" s="94"/>
      <c r="E43" s="95"/>
      <c r="F43" s="94"/>
      <c r="G43" s="95"/>
      <c r="H43" s="94"/>
      <c r="I43" s="95"/>
    </row>
    <row r="44" spans="2:9" ht="15">
      <c r="B44" s="17">
        <v>44641</v>
      </c>
      <c r="C44" s="18">
        <v>8</v>
      </c>
      <c r="D44" s="108">
        <v>4</v>
      </c>
      <c r="E44" s="127"/>
      <c r="F44" s="108">
        <v>2</v>
      </c>
      <c r="G44" s="127"/>
      <c r="H44" s="108">
        <v>2</v>
      </c>
      <c r="I44" s="127"/>
    </row>
    <row r="45" spans="2:9" ht="15">
      <c r="B45" s="17">
        <v>44642</v>
      </c>
      <c r="C45" s="18">
        <v>8</v>
      </c>
      <c r="D45" s="108">
        <v>5</v>
      </c>
      <c r="E45" s="127"/>
      <c r="F45" s="108">
        <v>2</v>
      </c>
      <c r="G45" s="127"/>
      <c r="H45" s="108">
        <v>1</v>
      </c>
      <c r="I45" s="127"/>
    </row>
    <row r="46" spans="2:9" ht="15">
      <c r="B46" s="17">
        <v>44643</v>
      </c>
      <c r="C46" s="18">
        <f>6+2</f>
        <v>8</v>
      </c>
      <c r="D46" s="108">
        <f>2+2</f>
        <v>4</v>
      </c>
      <c r="E46" s="127"/>
      <c r="F46" s="108">
        <v>4</v>
      </c>
      <c r="G46" s="127"/>
      <c r="H46" s="108">
        <v>0</v>
      </c>
      <c r="I46" s="127"/>
    </row>
    <row r="47" spans="2:9" ht="15">
      <c r="B47" s="17">
        <v>44644</v>
      </c>
      <c r="C47" s="18">
        <v>8</v>
      </c>
      <c r="D47" s="108">
        <v>3</v>
      </c>
      <c r="E47" s="127"/>
      <c r="F47" s="108">
        <v>5</v>
      </c>
      <c r="G47" s="127"/>
      <c r="H47" s="108">
        <v>0</v>
      </c>
      <c r="I47" s="127"/>
    </row>
    <row r="48" spans="2:9" ht="15">
      <c r="B48" s="17">
        <v>44645</v>
      </c>
      <c r="C48" s="18">
        <v>8</v>
      </c>
      <c r="D48" s="108">
        <v>5</v>
      </c>
      <c r="E48" s="127"/>
      <c r="F48" s="108">
        <v>1</v>
      </c>
      <c r="G48" s="127"/>
      <c r="H48" s="108">
        <v>2</v>
      </c>
      <c r="I48" s="127"/>
    </row>
    <row r="49" spans="2:9" ht="15">
      <c r="B49" s="82">
        <v>44646</v>
      </c>
      <c r="C49" s="77"/>
      <c r="D49" s="94"/>
      <c r="E49" s="95"/>
      <c r="F49" s="94"/>
      <c r="G49" s="95"/>
      <c r="H49" s="94"/>
      <c r="I49" s="95"/>
    </row>
    <row r="50" spans="2:9" ht="15">
      <c r="B50" s="82">
        <v>44647</v>
      </c>
      <c r="C50" s="77"/>
      <c r="D50" s="94"/>
      <c r="E50" s="95"/>
      <c r="F50" s="94"/>
      <c r="G50" s="95"/>
      <c r="H50" s="94"/>
      <c r="I50" s="95"/>
    </row>
    <row r="51" spans="2:9" ht="15">
      <c r="B51" s="17">
        <v>44648</v>
      </c>
      <c r="C51" s="18">
        <f>7+1</f>
        <v>8</v>
      </c>
      <c r="D51" s="108">
        <v>4</v>
      </c>
      <c r="E51" s="127"/>
      <c r="F51" s="108">
        <f>3+1</f>
        <v>4</v>
      </c>
      <c r="G51" s="127"/>
      <c r="H51" s="108">
        <v>0</v>
      </c>
      <c r="I51" s="127"/>
    </row>
    <row r="52" spans="2:9" ht="15">
      <c r="B52" s="17">
        <v>44649</v>
      </c>
      <c r="C52" s="18">
        <v>8</v>
      </c>
      <c r="D52" s="108">
        <v>3</v>
      </c>
      <c r="E52" s="127"/>
      <c r="F52" s="108">
        <v>5</v>
      </c>
      <c r="G52" s="127"/>
      <c r="H52" s="108">
        <v>0</v>
      </c>
      <c r="I52" s="127"/>
    </row>
    <row r="53" spans="2:9" ht="15">
      <c r="B53" s="17">
        <v>44650</v>
      </c>
      <c r="C53" s="18">
        <f>6+2</f>
        <v>8</v>
      </c>
      <c r="D53" s="108">
        <f>4+1</f>
        <v>5</v>
      </c>
      <c r="E53" s="127"/>
      <c r="F53" s="108">
        <f>2+1</f>
        <v>3</v>
      </c>
      <c r="G53" s="127"/>
      <c r="H53" s="108">
        <v>0</v>
      </c>
      <c r="I53" s="127"/>
    </row>
    <row r="54" spans="2:9" ht="15.75" thickBot="1">
      <c r="B54" s="17">
        <v>44651</v>
      </c>
      <c r="C54" s="18">
        <v>8</v>
      </c>
      <c r="D54" s="108">
        <v>4</v>
      </c>
      <c r="E54" s="127"/>
      <c r="F54" s="108">
        <v>2</v>
      </c>
      <c r="G54" s="127"/>
      <c r="H54" s="108">
        <v>2</v>
      </c>
      <c r="I54" s="127"/>
    </row>
    <row r="55" spans="2:9" ht="15.75" thickBot="1">
      <c r="B55" s="28" t="s">
        <v>25</v>
      </c>
      <c r="C55" s="56">
        <f>SUM(C24:C54)</f>
        <v>173</v>
      </c>
      <c r="D55" s="138">
        <f>SUM(D24:D54)</f>
        <v>100</v>
      </c>
      <c r="E55" s="139"/>
      <c r="F55" s="138">
        <f>SUM(F24:F54)</f>
        <v>56</v>
      </c>
      <c r="G55" s="139"/>
      <c r="H55" s="128">
        <f>SUM(H24:H54)</f>
        <v>17</v>
      </c>
      <c r="I55" s="129"/>
    </row>
    <row r="56" spans="2:9" ht="15">
      <c r="B56" s="6"/>
      <c r="C56" s="6"/>
      <c r="D56" s="135"/>
      <c r="E56" s="135"/>
      <c r="F56" s="135"/>
      <c r="G56" s="135"/>
      <c r="H56" s="6"/>
      <c r="I56" s="6"/>
    </row>
    <row r="57" spans="2:9" ht="15">
      <c r="B57" s="6"/>
      <c r="C57" s="6"/>
      <c r="D57" s="6"/>
      <c r="E57" s="6"/>
      <c r="F57" s="135"/>
      <c r="G57" s="135"/>
      <c r="H57" s="6"/>
      <c r="I57" s="6"/>
    </row>
    <row r="58" spans="2:9" ht="15">
      <c r="B58" s="6"/>
      <c r="C58" s="6"/>
      <c r="D58" s="6"/>
      <c r="E58" s="6"/>
      <c r="F58" s="135"/>
      <c r="G58" s="135"/>
      <c r="H58" s="6"/>
      <c r="I58" s="6"/>
    </row>
    <row r="59" spans="2:9" ht="15">
      <c r="B59" s="6"/>
      <c r="C59" s="6"/>
      <c r="D59" s="6"/>
      <c r="E59" s="6"/>
      <c r="F59" s="135"/>
      <c r="G59" s="135"/>
      <c r="H59" s="6"/>
      <c r="I59" s="6"/>
    </row>
    <row r="60" spans="2:9" ht="15.75" thickBot="1">
      <c r="B60" s="6"/>
      <c r="C60" s="6"/>
      <c r="D60" s="6"/>
      <c r="E60" s="6"/>
      <c r="F60" s="135"/>
      <c r="G60" s="135"/>
      <c r="H60" s="6"/>
      <c r="I60" s="6"/>
    </row>
    <row r="61" spans="2:9" ht="15.75">
      <c r="B61" s="37" t="s">
        <v>31</v>
      </c>
      <c r="C61" s="38"/>
      <c r="D61" s="39"/>
      <c r="E61" s="40"/>
      <c r="F61" s="118" t="s">
        <v>28</v>
      </c>
      <c r="G61" s="119"/>
      <c r="H61" s="119"/>
      <c r="I61" s="120"/>
    </row>
    <row r="62" spans="2:9" ht="15">
      <c r="B62" s="41"/>
      <c r="C62" s="42"/>
      <c r="D62" s="42"/>
      <c r="E62" s="42"/>
      <c r="F62" s="136" t="s">
        <v>32</v>
      </c>
      <c r="G62" s="137"/>
      <c r="H62" s="104" t="s">
        <v>3</v>
      </c>
      <c r="I62" s="105"/>
    </row>
    <row r="63" spans="2:9" ht="15">
      <c r="B63" s="35" t="s">
        <v>29</v>
      </c>
      <c r="C63" s="13">
        <v>0</v>
      </c>
      <c r="D63" s="123">
        <v>0</v>
      </c>
      <c r="E63" s="124"/>
      <c r="F63" s="102">
        <v>6</v>
      </c>
      <c r="G63" s="103"/>
      <c r="H63" s="108">
        <v>18</v>
      </c>
      <c r="I63" s="109"/>
    </row>
    <row r="64" spans="2:9" ht="15">
      <c r="B64" s="35" t="s">
        <v>30</v>
      </c>
      <c r="C64" s="13">
        <v>0</v>
      </c>
      <c r="D64" s="123">
        <v>0</v>
      </c>
      <c r="E64" s="124"/>
      <c r="F64" s="102">
        <v>0</v>
      </c>
      <c r="G64" s="103"/>
      <c r="H64" s="108">
        <v>0</v>
      </c>
      <c r="I64" s="109"/>
    </row>
    <row r="65" spans="2:9" ht="15.75" thickBot="1">
      <c r="B65" s="36" t="s">
        <v>15</v>
      </c>
      <c r="C65" s="34">
        <v>0</v>
      </c>
      <c r="D65" s="121">
        <v>0</v>
      </c>
      <c r="E65" s="122"/>
      <c r="F65" s="100">
        <v>0</v>
      </c>
      <c r="G65" s="101"/>
      <c r="H65" s="106">
        <v>0</v>
      </c>
      <c r="I65" s="107"/>
    </row>
    <row r="66" spans="2:9" ht="15.75" thickBot="1">
      <c r="B66" s="43" t="s">
        <v>33</v>
      </c>
      <c r="C66" s="44">
        <f>SUM(C63:C65)</f>
        <v>0</v>
      </c>
      <c r="D66" s="96">
        <f>SUM(D63:D65)</f>
        <v>0</v>
      </c>
      <c r="E66" s="97"/>
      <c r="F66" s="98">
        <f>SUM(F63:F65)</f>
        <v>6</v>
      </c>
      <c r="G66" s="99"/>
      <c r="H66" s="98">
        <f>SUM(H63:H65)</f>
        <v>18</v>
      </c>
      <c r="I66" s="99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  <row r="75" spans="2:9" ht="15">
      <c r="B75" s="6"/>
      <c r="C75" s="6"/>
      <c r="D75" s="6"/>
      <c r="E75" s="6"/>
      <c r="F75" s="6"/>
      <c r="G75" s="6"/>
      <c r="H75" s="6"/>
      <c r="I75" s="6"/>
    </row>
    <row r="76" spans="2:9" ht="15">
      <c r="B76" s="6"/>
      <c r="C76" s="6"/>
      <c r="D76" s="6"/>
      <c r="E76" s="6"/>
      <c r="F76" s="6"/>
      <c r="G76" s="6"/>
      <c r="H76" s="6"/>
      <c r="I76" s="6"/>
    </row>
    <row r="77" spans="2:9" ht="15">
      <c r="B77" s="6"/>
      <c r="C77" s="6"/>
      <c r="D77" s="6"/>
      <c r="E77" s="6"/>
      <c r="F77" s="6"/>
      <c r="G77" s="6"/>
      <c r="H77" s="6"/>
      <c r="I77" s="6"/>
    </row>
    <row r="78" spans="2:9" ht="15">
      <c r="B78" s="6"/>
      <c r="C78" s="6"/>
      <c r="D78" s="6"/>
      <c r="E78" s="6"/>
      <c r="F78" s="6"/>
      <c r="G78" s="6"/>
      <c r="H78" s="6"/>
      <c r="I78" s="6"/>
    </row>
    <row r="79" spans="2:9" ht="15">
      <c r="B79" s="6"/>
      <c r="C79" s="6"/>
      <c r="D79" s="6"/>
      <c r="E79" s="6"/>
      <c r="F79" s="6"/>
      <c r="G79" s="6"/>
      <c r="H79" s="6"/>
      <c r="I79" s="6"/>
    </row>
    <row r="80" spans="2:9" ht="15">
      <c r="B80" s="6"/>
      <c r="C80" s="6"/>
      <c r="D80" s="6"/>
      <c r="E80" s="6"/>
      <c r="F80" s="6"/>
      <c r="G80" s="6"/>
      <c r="H80" s="6"/>
      <c r="I80" s="6"/>
    </row>
    <row r="81" spans="2:9" ht="15">
      <c r="B81" s="6"/>
      <c r="C81" s="6"/>
      <c r="D81" s="6"/>
      <c r="E81" s="6"/>
      <c r="F81" s="6"/>
      <c r="G81" s="6"/>
      <c r="H81" s="6"/>
      <c r="I81" s="6"/>
    </row>
  </sheetData>
  <sheetProtection/>
  <mergeCells count="144">
    <mergeCell ref="D32:E32"/>
    <mergeCell ref="D33:E33"/>
    <mergeCell ref="F32:G32"/>
    <mergeCell ref="F33:G33"/>
    <mergeCell ref="H32:I32"/>
    <mergeCell ref="H33:I33"/>
    <mergeCell ref="H39:I39"/>
    <mergeCell ref="H40:I40"/>
    <mergeCell ref="D39:E39"/>
    <mergeCell ref="D40:E40"/>
    <mergeCell ref="F39:G39"/>
    <mergeCell ref="F40:G40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42:E42"/>
    <mergeCell ref="F42:G42"/>
    <mergeCell ref="H42:I42"/>
    <mergeCell ref="D43:E43"/>
    <mergeCell ref="F43:G43"/>
    <mergeCell ref="H43:I43"/>
    <mergeCell ref="D38:E38"/>
    <mergeCell ref="F38:G38"/>
    <mergeCell ref="H38:I38"/>
    <mergeCell ref="D41:E41"/>
    <mergeCell ref="F41:G41"/>
    <mergeCell ref="H41:I41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50:E50"/>
    <mergeCell ref="F50:G50"/>
    <mergeCell ref="H50:I50"/>
    <mergeCell ref="D51:E51"/>
    <mergeCell ref="F51:G51"/>
    <mergeCell ref="H51:I51"/>
    <mergeCell ref="D52:E52"/>
    <mergeCell ref="F48:G48"/>
    <mergeCell ref="H48:I48"/>
    <mergeCell ref="D49:E49"/>
    <mergeCell ref="F49:G49"/>
    <mergeCell ref="H49:I49"/>
    <mergeCell ref="D48:E48"/>
    <mergeCell ref="D54:E54"/>
    <mergeCell ref="F54:G54"/>
    <mergeCell ref="H54:I54"/>
    <mergeCell ref="D55:E55"/>
    <mergeCell ref="F55:G55"/>
    <mergeCell ref="H55:I55"/>
    <mergeCell ref="F52:G52"/>
    <mergeCell ref="H52:I52"/>
    <mergeCell ref="D53:E53"/>
    <mergeCell ref="F53:G53"/>
    <mergeCell ref="H53:I53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K81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44652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57">
        <f>D12</f>
        <v>81</v>
      </c>
    </row>
    <row r="9" spans="2:9" ht="15">
      <c r="B9" s="31" t="s">
        <v>14</v>
      </c>
      <c r="C9" s="9" t="s">
        <v>3</v>
      </c>
      <c r="D9" s="13">
        <f>74+6</f>
        <v>80</v>
      </c>
      <c r="E9" s="108">
        <f>5+2</f>
        <v>7</v>
      </c>
      <c r="F9" s="127"/>
      <c r="G9" s="144" t="s">
        <v>18</v>
      </c>
      <c r="H9" s="145"/>
      <c r="I9" s="58">
        <f>D9/B12</f>
        <v>0.9090909090909091</v>
      </c>
    </row>
    <row r="10" spans="2:9" ht="15">
      <c r="B10" s="31" t="s">
        <v>12</v>
      </c>
      <c r="C10" s="9" t="s">
        <v>4</v>
      </c>
      <c r="D10" s="13">
        <v>1</v>
      </c>
      <c r="E10" s="108">
        <v>0</v>
      </c>
      <c r="F10" s="127"/>
      <c r="G10" s="144" t="s">
        <v>17</v>
      </c>
      <c r="H10" s="145"/>
      <c r="I10" s="58">
        <f>D10/(D10+E10)</f>
        <v>1</v>
      </c>
    </row>
    <row r="11" spans="2:11" ht="15">
      <c r="B11" s="45" t="s">
        <v>34</v>
      </c>
      <c r="C11" s="9" t="s">
        <v>15</v>
      </c>
      <c r="D11" s="13">
        <v>0</v>
      </c>
      <c r="E11" s="108">
        <v>0</v>
      </c>
      <c r="F11" s="127"/>
      <c r="G11" s="142" t="s">
        <v>50</v>
      </c>
      <c r="H11" s="143"/>
      <c r="I11" s="58">
        <v>0</v>
      </c>
      <c r="K11" t="s">
        <v>49</v>
      </c>
    </row>
    <row r="12" spans="2:9" ht="15">
      <c r="B12" s="61">
        <f>D55</f>
        <v>88</v>
      </c>
      <c r="C12" s="54" t="s">
        <v>36</v>
      </c>
      <c r="D12" s="16">
        <f>SUM(D9:D11)</f>
        <v>81</v>
      </c>
      <c r="E12" s="151">
        <f>SUM(E9:E11)</f>
        <v>7</v>
      </c>
      <c r="F12" s="152"/>
      <c r="G12" s="153" t="s">
        <v>19</v>
      </c>
      <c r="H12" s="154"/>
      <c r="I12" s="58">
        <v>0.82</v>
      </c>
    </row>
    <row r="13" spans="2:9" ht="15.75" thickBot="1">
      <c r="B13" s="6"/>
      <c r="C13" s="6"/>
      <c r="D13" s="6"/>
      <c r="E13" s="50"/>
      <c r="F13" s="6"/>
      <c r="G13" s="6"/>
      <c r="H13" s="6"/>
      <c r="I13" s="6"/>
    </row>
    <row r="14" spans="2:9" ht="16.5" thickBot="1">
      <c r="B14" s="146" t="s">
        <v>5</v>
      </c>
      <c r="C14" s="114"/>
      <c r="D14" s="114"/>
      <c r="E14" s="114"/>
      <c r="F14" s="114"/>
      <c r="G14" s="114"/>
      <c r="H14" s="114"/>
      <c r="I14" s="115"/>
    </row>
    <row r="15" spans="2:9" ht="7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</row>
    <row r="16" spans="2:9" ht="15">
      <c r="B16" s="16">
        <f>F55</f>
        <v>29</v>
      </c>
      <c r="C16" s="103">
        <v>5</v>
      </c>
      <c r="D16" s="103"/>
      <c r="E16" s="103">
        <v>8</v>
      </c>
      <c r="F16" s="103"/>
      <c r="G16" s="13">
        <f>15</f>
        <v>15</v>
      </c>
      <c r="H16" s="103">
        <v>1</v>
      </c>
      <c r="I16" s="103"/>
    </row>
    <row r="17" spans="2:9" ht="15">
      <c r="B17" s="51">
        <f>C17+E17+G17+H17</f>
        <v>1</v>
      </c>
      <c r="C17" s="156">
        <f>C16/B16</f>
        <v>0.1724137931034483</v>
      </c>
      <c r="D17" s="156"/>
      <c r="E17" s="156">
        <f>E16/B16</f>
        <v>0.27586206896551724</v>
      </c>
      <c r="F17" s="156"/>
      <c r="G17" s="51">
        <f>G16/B16</f>
        <v>0.5172413793103449</v>
      </c>
      <c r="H17" s="156">
        <f>H16/B16</f>
        <v>0.034482758620689655</v>
      </c>
      <c r="I17" s="156"/>
    </row>
    <row r="18" spans="2:9" ht="15">
      <c r="B18" s="6"/>
      <c r="C18" s="6"/>
      <c r="D18" s="6"/>
      <c r="E18" s="11"/>
      <c r="F18" s="11"/>
      <c r="G18" s="6"/>
      <c r="H18" s="6"/>
      <c r="I18" s="6"/>
    </row>
    <row r="19" spans="2:9" ht="15.75" thickBot="1">
      <c r="B19" s="6"/>
      <c r="C19" s="6"/>
      <c r="D19" s="6"/>
      <c r="E19" s="6"/>
      <c r="F19" s="6"/>
      <c r="G19" s="6"/>
      <c r="H19" s="6"/>
      <c r="I19" s="6"/>
    </row>
    <row r="20" spans="2:9" ht="15.75" thickBot="1">
      <c r="B20" s="116" t="s">
        <v>27</v>
      </c>
      <c r="C20" s="117"/>
      <c r="D20" s="117"/>
      <c r="E20" s="117"/>
      <c r="F20" s="117"/>
      <c r="G20" s="117"/>
      <c r="H20" s="60">
        <v>0</v>
      </c>
      <c r="I20" s="58">
        <f>H20/D55</f>
        <v>0</v>
      </c>
    </row>
    <row r="21" spans="2:9" ht="15.75" thickBot="1">
      <c r="B21" s="6"/>
      <c r="C21" s="6"/>
      <c r="D21" s="6"/>
      <c r="E21" s="6"/>
      <c r="F21" s="6"/>
      <c r="G21" s="6"/>
      <c r="H21" s="6"/>
      <c r="I21" s="6"/>
    </row>
    <row r="22" spans="2:9" ht="18.75" thickBot="1">
      <c r="B22" s="157" t="s">
        <v>9</v>
      </c>
      <c r="C22" s="158"/>
      <c r="D22" s="158"/>
      <c r="E22" s="158"/>
      <c r="F22" s="158"/>
      <c r="G22" s="158"/>
      <c r="H22" s="158"/>
      <c r="I22" s="172"/>
    </row>
    <row r="23" spans="2:9" ht="16.5" thickBot="1">
      <c r="B23" s="12" t="s">
        <v>10</v>
      </c>
      <c r="C23" s="12" t="s">
        <v>11</v>
      </c>
      <c r="D23" s="163" t="s">
        <v>12</v>
      </c>
      <c r="E23" s="164"/>
      <c r="F23" s="161" t="s">
        <v>24</v>
      </c>
      <c r="G23" s="162"/>
      <c r="H23" s="173" t="s">
        <v>13</v>
      </c>
      <c r="I23" s="174"/>
    </row>
    <row r="24" spans="2:9" ht="15">
      <c r="B24" s="75">
        <v>44652</v>
      </c>
      <c r="C24" s="18">
        <v>8</v>
      </c>
      <c r="D24" s="108">
        <v>5</v>
      </c>
      <c r="E24" s="127"/>
      <c r="F24" s="108">
        <v>2</v>
      </c>
      <c r="G24" s="127"/>
      <c r="H24" s="103">
        <v>1</v>
      </c>
      <c r="I24" s="103"/>
    </row>
    <row r="25" spans="2:9" ht="15">
      <c r="B25" s="87">
        <v>44653</v>
      </c>
      <c r="C25" s="88"/>
      <c r="D25" s="83"/>
      <c r="E25" s="84"/>
      <c r="F25" s="83"/>
      <c r="G25" s="84"/>
      <c r="H25" s="94"/>
      <c r="I25" s="95"/>
    </row>
    <row r="26" spans="2:9" ht="15">
      <c r="B26" s="87">
        <v>44654</v>
      </c>
      <c r="C26" s="88"/>
      <c r="D26" s="83"/>
      <c r="E26" s="84"/>
      <c r="F26" s="83"/>
      <c r="G26" s="84"/>
      <c r="H26" s="94"/>
      <c r="I26" s="95"/>
    </row>
    <row r="27" spans="2:9" ht="15">
      <c r="B27" s="75">
        <v>44655</v>
      </c>
      <c r="C27" s="18">
        <f>3+6</f>
        <v>9</v>
      </c>
      <c r="D27" s="108">
        <f>3+4</f>
        <v>7</v>
      </c>
      <c r="E27" s="127"/>
      <c r="F27" s="108">
        <v>2</v>
      </c>
      <c r="G27" s="127"/>
      <c r="H27" s="103">
        <v>0</v>
      </c>
      <c r="I27" s="103"/>
    </row>
    <row r="28" spans="2:9" ht="15">
      <c r="B28" s="75">
        <v>44656</v>
      </c>
      <c r="C28" s="18">
        <f>5+2</f>
        <v>7</v>
      </c>
      <c r="D28" s="108">
        <f>4+2</f>
        <v>6</v>
      </c>
      <c r="E28" s="127"/>
      <c r="F28" s="108">
        <v>1</v>
      </c>
      <c r="G28" s="127"/>
      <c r="H28" s="103">
        <v>0</v>
      </c>
      <c r="I28" s="103"/>
    </row>
    <row r="29" spans="2:9" ht="15">
      <c r="B29" s="75">
        <v>44657</v>
      </c>
      <c r="C29" s="18">
        <f>7+1</f>
        <v>8</v>
      </c>
      <c r="D29" s="108">
        <v>5</v>
      </c>
      <c r="E29" s="127"/>
      <c r="F29" s="108">
        <f>2+1</f>
        <v>3</v>
      </c>
      <c r="G29" s="127"/>
      <c r="H29" s="103">
        <v>0</v>
      </c>
      <c r="I29" s="103"/>
    </row>
    <row r="30" spans="2:9" ht="15">
      <c r="B30" s="75">
        <v>44658</v>
      </c>
      <c r="C30" s="18">
        <v>6</v>
      </c>
      <c r="D30" s="108">
        <v>5</v>
      </c>
      <c r="E30" s="127"/>
      <c r="F30" s="108">
        <v>1</v>
      </c>
      <c r="G30" s="127"/>
      <c r="H30" s="103">
        <v>0</v>
      </c>
      <c r="I30" s="103"/>
    </row>
    <row r="31" spans="2:9" ht="15">
      <c r="B31" s="75">
        <v>44659</v>
      </c>
      <c r="C31" s="18">
        <v>6</v>
      </c>
      <c r="D31" s="108">
        <v>5</v>
      </c>
      <c r="E31" s="127"/>
      <c r="F31" s="108">
        <v>1</v>
      </c>
      <c r="G31" s="127"/>
      <c r="H31" s="103">
        <v>0</v>
      </c>
      <c r="I31" s="103"/>
    </row>
    <row r="32" spans="2:9" ht="15">
      <c r="B32" s="87">
        <v>44660</v>
      </c>
      <c r="C32" s="88"/>
      <c r="D32" s="94"/>
      <c r="E32" s="95"/>
      <c r="F32" s="94"/>
      <c r="G32" s="95"/>
      <c r="H32" s="175"/>
      <c r="I32" s="175"/>
    </row>
    <row r="33" spans="2:9" ht="15">
      <c r="B33" s="87">
        <v>44661</v>
      </c>
      <c r="C33" s="88"/>
      <c r="D33" s="94"/>
      <c r="E33" s="95"/>
      <c r="F33" s="94"/>
      <c r="G33" s="95"/>
      <c r="H33" s="175"/>
      <c r="I33" s="175"/>
    </row>
    <row r="34" spans="2:9" ht="15">
      <c r="B34" s="75">
        <v>44662</v>
      </c>
      <c r="C34" s="18">
        <f>5+1</f>
        <v>6</v>
      </c>
      <c r="D34" s="108">
        <f>2+1</f>
        <v>3</v>
      </c>
      <c r="E34" s="127"/>
      <c r="F34" s="108">
        <v>2</v>
      </c>
      <c r="G34" s="127"/>
      <c r="H34" s="103">
        <v>1</v>
      </c>
      <c r="I34" s="103"/>
    </row>
    <row r="35" spans="2:9" ht="15">
      <c r="B35" s="75">
        <v>44663</v>
      </c>
      <c r="C35" s="18">
        <f>6+1</f>
        <v>7</v>
      </c>
      <c r="D35" s="108">
        <v>3</v>
      </c>
      <c r="E35" s="127"/>
      <c r="F35" s="108">
        <f>3+1</f>
        <v>4</v>
      </c>
      <c r="G35" s="127"/>
      <c r="H35" s="103">
        <v>0</v>
      </c>
      <c r="I35" s="103"/>
    </row>
    <row r="36" spans="2:9" ht="15">
      <c r="B36" s="75">
        <v>44664</v>
      </c>
      <c r="C36" s="18">
        <v>6</v>
      </c>
      <c r="D36" s="108">
        <v>3</v>
      </c>
      <c r="E36" s="127"/>
      <c r="F36" s="108">
        <v>2</v>
      </c>
      <c r="G36" s="127"/>
      <c r="H36" s="103">
        <v>1</v>
      </c>
      <c r="I36" s="103"/>
    </row>
    <row r="37" spans="2:9" ht="15">
      <c r="B37" s="87">
        <v>44665</v>
      </c>
      <c r="C37" s="77"/>
      <c r="D37" s="83"/>
      <c r="E37" s="84"/>
      <c r="F37" s="83"/>
      <c r="G37" s="84"/>
      <c r="H37" s="175"/>
      <c r="I37" s="175"/>
    </row>
    <row r="38" spans="2:9" ht="15">
      <c r="B38" s="87">
        <v>44666</v>
      </c>
      <c r="C38" s="88"/>
      <c r="D38" s="83"/>
      <c r="E38" s="84"/>
      <c r="F38" s="83"/>
      <c r="G38" s="84"/>
      <c r="H38" s="175"/>
      <c r="I38" s="175"/>
    </row>
    <row r="39" spans="2:9" ht="15">
      <c r="B39" s="87">
        <v>44667</v>
      </c>
      <c r="C39" s="89"/>
      <c r="D39" s="85"/>
      <c r="E39" s="86"/>
      <c r="F39" s="85"/>
      <c r="G39" s="86"/>
      <c r="H39" s="94"/>
      <c r="I39" s="95"/>
    </row>
    <row r="40" spans="2:9" ht="15">
      <c r="B40" s="87">
        <v>44668</v>
      </c>
      <c r="C40" s="89"/>
      <c r="D40" s="85"/>
      <c r="E40" s="86"/>
      <c r="F40" s="85"/>
      <c r="G40" s="86"/>
      <c r="H40" s="94"/>
      <c r="I40" s="95"/>
    </row>
    <row r="41" spans="2:9" ht="15">
      <c r="B41" s="75">
        <v>44669</v>
      </c>
      <c r="C41" s="18">
        <f>7+1</f>
        <v>8</v>
      </c>
      <c r="D41" s="108">
        <f>6+1</f>
        <v>7</v>
      </c>
      <c r="E41" s="127"/>
      <c r="F41" s="108">
        <v>1</v>
      </c>
      <c r="G41" s="127"/>
      <c r="H41" s="103">
        <v>0</v>
      </c>
      <c r="I41" s="103"/>
    </row>
    <row r="42" spans="2:9" ht="15">
      <c r="B42" s="75">
        <v>44670</v>
      </c>
      <c r="C42" s="18">
        <v>7</v>
      </c>
      <c r="D42" s="108">
        <v>5</v>
      </c>
      <c r="E42" s="127"/>
      <c r="F42" s="108">
        <v>2</v>
      </c>
      <c r="G42" s="127"/>
      <c r="H42" s="103">
        <v>0</v>
      </c>
      <c r="I42" s="103"/>
    </row>
    <row r="43" spans="2:9" ht="15">
      <c r="B43" s="75">
        <v>44671</v>
      </c>
      <c r="C43" s="18">
        <v>8</v>
      </c>
      <c r="D43" s="108">
        <v>4</v>
      </c>
      <c r="E43" s="127"/>
      <c r="F43" s="108">
        <v>3</v>
      </c>
      <c r="G43" s="127"/>
      <c r="H43" s="103">
        <v>1</v>
      </c>
      <c r="I43" s="103"/>
    </row>
    <row r="44" spans="2:9" ht="15">
      <c r="B44" s="87">
        <v>44672</v>
      </c>
      <c r="C44" s="88"/>
      <c r="D44" s="83"/>
      <c r="E44" s="84"/>
      <c r="F44" s="83"/>
      <c r="G44" s="84"/>
      <c r="H44" s="94"/>
      <c r="I44" s="95"/>
    </row>
    <row r="45" spans="2:9" ht="15">
      <c r="B45" s="87">
        <v>44673</v>
      </c>
      <c r="C45" s="77"/>
      <c r="D45" s="83"/>
      <c r="E45" s="84"/>
      <c r="F45" s="83"/>
      <c r="G45" s="84"/>
      <c r="H45" s="94"/>
      <c r="I45" s="95"/>
    </row>
    <row r="46" spans="2:9" ht="15">
      <c r="B46" s="87">
        <v>44674</v>
      </c>
      <c r="C46" s="88"/>
      <c r="D46" s="83"/>
      <c r="E46" s="84"/>
      <c r="F46" s="83"/>
      <c r="G46" s="84"/>
      <c r="H46" s="94"/>
      <c r="I46" s="95"/>
    </row>
    <row r="47" spans="2:9" ht="15">
      <c r="B47" s="87">
        <v>44675</v>
      </c>
      <c r="C47" s="88"/>
      <c r="D47" s="83"/>
      <c r="E47" s="84"/>
      <c r="F47" s="83"/>
      <c r="G47" s="84"/>
      <c r="H47" s="94"/>
      <c r="I47" s="95"/>
    </row>
    <row r="48" spans="2:9" ht="15">
      <c r="B48" s="75">
        <v>44676</v>
      </c>
      <c r="C48" s="18">
        <v>8</v>
      </c>
      <c r="D48" s="108">
        <v>7</v>
      </c>
      <c r="E48" s="127"/>
      <c r="F48" s="108">
        <v>1</v>
      </c>
      <c r="G48" s="127"/>
      <c r="H48" s="103">
        <v>0</v>
      </c>
      <c r="I48" s="103"/>
    </row>
    <row r="49" spans="2:9" ht="15">
      <c r="B49" s="75">
        <v>44677</v>
      </c>
      <c r="C49" s="18">
        <v>8</v>
      </c>
      <c r="D49" s="108">
        <v>5</v>
      </c>
      <c r="E49" s="127"/>
      <c r="F49" s="108">
        <v>3</v>
      </c>
      <c r="G49" s="127"/>
      <c r="H49" s="103">
        <v>0</v>
      </c>
      <c r="I49" s="103"/>
    </row>
    <row r="50" spans="2:9" ht="15">
      <c r="B50" s="75">
        <v>44678</v>
      </c>
      <c r="C50" s="18">
        <v>8</v>
      </c>
      <c r="D50" s="108">
        <v>7</v>
      </c>
      <c r="E50" s="127"/>
      <c r="F50" s="108">
        <v>0</v>
      </c>
      <c r="G50" s="127"/>
      <c r="H50" s="103">
        <v>1</v>
      </c>
      <c r="I50" s="103"/>
    </row>
    <row r="51" spans="2:9" ht="15">
      <c r="B51" s="75">
        <v>44679</v>
      </c>
      <c r="C51" s="18">
        <f>6+1</f>
        <v>7</v>
      </c>
      <c r="D51" s="108">
        <f>5+1</f>
        <v>6</v>
      </c>
      <c r="E51" s="127"/>
      <c r="F51" s="108">
        <v>1</v>
      </c>
      <c r="G51" s="127"/>
      <c r="H51" s="103">
        <v>0</v>
      </c>
      <c r="I51" s="103"/>
    </row>
    <row r="52" spans="2:9" ht="15">
      <c r="B52" s="75">
        <v>44680</v>
      </c>
      <c r="C52" s="18">
        <v>7</v>
      </c>
      <c r="D52" s="108">
        <v>5</v>
      </c>
      <c r="E52" s="127"/>
      <c r="F52" s="108">
        <v>0</v>
      </c>
      <c r="G52" s="127"/>
      <c r="H52" s="103">
        <v>2</v>
      </c>
      <c r="I52" s="103"/>
    </row>
    <row r="53" spans="2:9" ht="15">
      <c r="B53" s="75"/>
      <c r="C53" s="18"/>
      <c r="D53" s="108"/>
      <c r="E53" s="127"/>
      <c r="F53" s="108"/>
      <c r="G53" s="127"/>
      <c r="H53" s="103"/>
      <c r="I53" s="103"/>
    </row>
    <row r="54" spans="2:9" ht="15.75" thickBot="1">
      <c r="B54" s="75"/>
      <c r="C54" s="27"/>
      <c r="D54" s="169"/>
      <c r="E54" s="169"/>
      <c r="F54" s="101"/>
      <c r="G54" s="101"/>
      <c r="H54" s="101"/>
      <c r="I54" s="171"/>
    </row>
    <row r="55" spans="2:9" ht="15.75" thickBot="1">
      <c r="B55" s="28" t="s">
        <v>25</v>
      </c>
      <c r="C55" s="56">
        <f>SUM(C24:C54)</f>
        <v>124</v>
      </c>
      <c r="D55" s="138">
        <f>SUM(D24:D54)</f>
        <v>88</v>
      </c>
      <c r="E55" s="139"/>
      <c r="F55" s="138">
        <f>SUM(F24:F54)</f>
        <v>29</v>
      </c>
      <c r="G55" s="139"/>
      <c r="H55" s="128">
        <f>SUM(H24:H54)</f>
        <v>7</v>
      </c>
      <c r="I55" s="129"/>
    </row>
    <row r="56" spans="2:9" ht="15">
      <c r="B56" s="6"/>
      <c r="C56" s="6"/>
      <c r="D56" s="135"/>
      <c r="E56" s="135"/>
      <c r="F56" s="135"/>
      <c r="G56" s="135"/>
      <c r="H56" s="6"/>
      <c r="I56" s="6"/>
    </row>
    <row r="57" spans="2:9" ht="15">
      <c r="B57" s="6"/>
      <c r="C57" s="6"/>
      <c r="D57" s="6"/>
      <c r="E57" s="6"/>
      <c r="F57" s="135"/>
      <c r="G57" s="135"/>
      <c r="H57" s="6"/>
      <c r="I57" s="6"/>
    </row>
    <row r="58" spans="2:9" ht="15">
      <c r="B58" s="6"/>
      <c r="C58" s="6"/>
      <c r="D58" s="6"/>
      <c r="E58" s="6"/>
      <c r="F58" s="135"/>
      <c r="G58" s="135"/>
      <c r="H58" s="6"/>
      <c r="I58" s="6"/>
    </row>
    <row r="59" spans="2:9" ht="15">
      <c r="B59" s="6"/>
      <c r="C59" s="6"/>
      <c r="D59" s="6"/>
      <c r="E59" s="6"/>
      <c r="F59" s="135"/>
      <c r="G59" s="135"/>
      <c r="H59" s="6"/>
      <c r="I59" s="6"/>
    </row>
    <row r="60" spans="2:9" ht="15.75" thickBot="1">
      <c r="B60" s="6"/>
      <c r="C60" s="6"/>
      <c r="D60" s="6"/>
      <c r="E60" s="6"/>
      <c r="F60" s="135"/>
      <c r="G60" s="135"/>
      <c r="H60" s="6"/>
      <c r="I60" s="6"/>
    </row>
    <row r="61" spans="2:9" ht="15.75">
      <c r="B61" s="37" t="s">
        <v>31</v>
      </c>
      <c r="C61" s="38"/>
      <c r="D61" s="39"/>
      <c r="E61" s="40"/>
      <c r="F61" s="118" t="s">
        <v>28</v>
      </c>
      <c r="G61" s="119"/>
      <c r="H61" s="119"/>
      <c r="I61" s="120"/>
    </row>
    <row r="62" spans="2:9" ht="15">
      <c r="B62" s="41"/>
      <c r="C62" s="42"/>
      <c r="D62" s="42"/>
      <c r="E62" s="42"/>
      <c r="F62" s="136" t="s">
        <v>32</v>
      </c>
      <c r="G62" s="137"/>
      <c r="H62" s="104" t="s">
        <v>3</v>
      </c>
      <c r="I62" s="105"/>
    </row>
    <row r="63" spans="2:9" ht="15">
      <c r="B63" s="35" t="s">
        <v>29</v>
      </c>
      <c r="C63" s="13">
        <v>40</v>
      </c>
      <c r="D63" s="123">
        <f>C63/C66</f>
        <v>0.38461538461538464</v>
      </c>
      <c r="E63" s="124"/>
      <c r="F63" s="102">
        <v>12</v>
      </c>
      <c r="G63" s="103"/>
      <c r="H63" s="108">
        <v>28</v>
      </c>
      <c r="I63" s="109"/>
    </row>
    <row r="64" spans="2:9" ht="15">
      <c r="B64" s="35" t="s">
        <v>30</v>
      </c>
      <c r="C64" s="13">
        <v>64</v>
      </c>
      <c r="D64" s="123">
        <f>C64/C66</f>
        <v>0.6153846153846154</v>
      </c>
      <c r="E64" s="124"/>
      <c r="F64" s="102">
        <v>0</v>
      </c>
      <c r="G64" s="103"/>
      <c r="H64" s="108">
        <v>64</v>
      </c>
      <c r="I64" s="109"/>
    </row>
    <row r="65" spans="2:9" ht="15.75" thickBot="1">
      <c r="B65" s="36" t="s">
        <v>15</v>
      </c>
      <c r="C65" s="34">
        <v>0</v>
      </c>
      <c r="D65" s="121">
        <v>0</v>
      </c>
      <c r="E65" s="122"/>
      <c r="F65" s="100">
        <v>0</v>
      </c>
      <c r="G65" s="101"/>
      <c r="H65" s="106">
        <v>0</v>
      </c>
      <c r="I65" s="107"/>
    </row>
    <row r="66" spans="2:9" ht="15.75" thickBot="1">
      <c r="B66" s="43" t="s">
        <v>33</v>
      </c>
      <c r="C66" s="44">
        <f>SUM(C63:C65)</f>
        <v>104</v>
      </c>
      <c r="D66" s="96">
        <f>D63+D64+D65</f>
        <v>1</v>
      </c>
      <c r="E66" s="97"/>
      <c r="F66" s="98">
        <f>SUM(F63:F65)</f>
        <v>12</v>
      </c>
      <c r="G66" s="99"/>
      <c r="H66" s="98">
        <f>SUM(H63:H65)</f>
        <v>92</v>
      </c>
      <c r="I66" s="99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  <row r="75" spans="2:9" ht="15">
      <c r="B75" s="6"/>
      <c r="C75" s="6"/>
      <c r="D75" s="6"/>
      <c r="E75" s="6"/>
      <c r="F75" s="6"/>
      <c r="G75" s="6"/>
      <c r="H75" s="6"/>
      <c r="I75" s="6"/>
    </row>
    <row r="76" spans="2:9" ht="15">
      <c r="B76" s="6"/>
      <c r="C76" s="6"/>
      <c r="D76" s="6"/>
      <c r="E76" s="6"/>
      <c r="F76" s="6"/>
      <c r="G76" s="6"/>
      <c r="H76" s="6"/>
      <c r="I76" s="6"/>
    </row>
    <row r="77" spans="2:9" ht="15">
      <c r="B77" s="6"/>
      <c r="C77" s="6"/>
      <c r="D77" s="6"/>
      <c r="E77" s="6"/>
      <c r="F77" s="6"/>
      <c r="G77" s="6"/>
      <c r="H77" s="6"/>
      <c r="I77" s="6"/>
    </row>
    <row r="78" spans="2:9" ht="15">
      <c r="B78" s="6"/>
      <c r="C78" s="6"/>
      <c r="D78" s="6"/>
      <c r="E78" s="6"/>
      <c r="F78" s="6"/>
      <c r="G78" s="6"/>
      <c r="H78" s="6"/>
      <c r="I78" s="6"/>
    </row>
    <row r="79" spans="2:9" ht="15">
      <c r="B79" s="6"/>
      <c r="C79" s="6"/>
      <c r="D79" s="6"/>
      <c r="E79" s="6"/>
      <c r="F79" s="6"/>
      <c r="G79" s="6"/>
      <c r="H79" s="6"/>
      <c r="I79" s="6"/>
    </row>
    <row r="80" spans="2:9" ht="15">
      <c r="B80" s="6"/>
      <c r="C80" s="6"/>
      <c r="D80" s="6"/>
      <c r="E80" s="6"/>
      <c r="F80" s="6"/>
      <c r="G80" s="6"/>
      <c r="H80" s="6"/>
      <c r="I80" s="6"/>
    </row>
    <row r="81" spans="2:9" ht="15">
      <c r="B81" s="6"/>
      <c r="C81" s="6"/>
      <c r="D81" s="6"/>
      <c r="E81" s="6"/>
      <c r="F81" s="6"/>
      <c r="G81" s="6"/>
      <c r="H81" s="6"/>
      <c r="I81" s="6"/>
    </row>
  </sheetData>
  <sheetProtection/>
  <mergeCells count="124">
    <mergeCell ref="H35:I35"/>
    <mergeCell ref="H36:I36"/>
    <mergeCell ref="H41:I41"/>
    <mergeCell ref="H43:I43"/>
    <mergeCell ref="H48:I48"/>
    <mergeCell ref="H25:I25"/>
    <mergeCell ref="H26:I26"/>
    <mergeCell ref="H50:I50"/>
    <mergeCell ref="H42:I42"/>
    <mergeCell ref="H49:I49"/>
    <mergeCell ref="H29:I29"/>
    <mergeCell ref="H30:I30"/>
    <mergeCell ref="H31:I31"/>
    <mergeCell ref="H32:I32"/>
    <mergeCell ref="H33:I33"/>
    <mergeCell ref="H34:I34"/>
    <mergeCell ref="H39:I39"/>
    <mergeCell ref="H40:I40"/>
    <mergeCell ref="H37:I37"/>
    <mergeCell ref="H38:I38"/>
    <mergeCell ref="H44:I44"/>
    <mergeCell ref="H45:I45"/>
    <mergeCell ref="H46:I46"/>
    <mergeCell ref="H47:I47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D29:E29"/>
    <mergeCell ref="F29:G29"/>
    <mergeCell ref="D34:E34"/>
    <mergeCell ref="F34:G34"/>
    <mergeCell ref="D33:E33"/>
    <mergeCell ref="D32:E32"/>
    <mergeCell ref="F33:G33"/>
    <mergeCell ref="F32:G32"/>
    <mergeCell ref="D30:E30"/>
    <mergeCell ref="F30:G30"/>
    <mergeCell ref="D31:E31"/>
    <mergeCell ref="F31:G31"/>
    <mergeCell ref="B20:G20"/>
    <mergeCell ref="B22:I22"/>
    <mergeCell ref="D23:E23"/>
    <mergeCell ref="F23:G23"/>
    <mergeCell ref="H23:I23"/>
    <mergeCell ref="D28:E28"/>
    <mergeCell ref="F28:G28"/>
    <mergeCell ref="D24:E24"/>
    <mergeCell ref="F24:G24"/>
    <mergeCell ref="D27:E27"/>
    <mergeCell ref="F27:G27"/>
    <mergeCell ref="H24:I24"/>
    <mergeCell ref="H27:I27"/>
    <mergeCell ref="H28:I28"/>
    <mergeCell ref="D35:E35"/>
    <mergeCell ref="F35:G35"/>
    <mergeCell ref="D48:E48"/>
    <mergeCell ref="F48:G48"/>
    <mergeCell ref="D49:E49"/>
    <mergeCell ref="F49:G49"/>
    <mergeCell ref="D43:E43"/>
    <mergeCell ref="F43:G43"/>
    <mergeCell ref="D50:E50"/>
    <mergeCell ref="F50:G50"/>
    <mergeCell ref="D36:E36"/>
    <mergeCell ref="F36:G36"/>
    <mergeCell ref="D41:E41"/>
    <mergeCell ref="F42:G42"/>
    <mergeCell ref="D42:E42"/>
    <mergeCell ref="F41:G41"/>
    <mergeCell ref="D51:E51"/>
    <mergeCell ref="F51:G51"/>
    <mergeCell ref="D54:E54"/>
    <mergeCell ref="F54:G54"/>
    <mergeCell ref="H54:I54"/>
    <mergeCell ref="H51:I51"/>
    <mergeCell ref="H52:I52"/>
    <mergeCell ref="H53:I53"/>
    <mergeCell ref="D55:E55"/>
    <mergeCell ref="F55:G55"/>
    <mergeCell ref="H55:I55"/>
    <mergeCell ref="D52:E52"/>
    <mergeCell ref="F52:G52"/>
    <mergeCell ref="D53:E53"/>
    <mergeCell ref="F53:G53"/>
    <mergeCell ref="F61:I61"/>
    <mergeCell ref="F62:G62"/>
    <mergeCell ref="H62:I62"/>
    <mergeCell ref="D63:E63"/>
    <mergeCell ref="F63:G63"/>
    <mergeCell ref="H63:I63"/>
    <mergeCell ref="D56:E56"/>
    <mergeCell ref="F56:G56"/>
    <mergeCell ref="F57:G57"/>
    <mergeCell ref="F58:G58"/>
    <mergeCell ref="F59:G59"/>
    <mergeCell ref="F60:G60"/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K81"/>
  <sheetViews>
    <sheetView showGridLines="0" zoomScalePageLayoutView="0" workbookViewId="0" topLeftCell="A1">
      <selection activeCell="C16" sqref="C16:I16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16.7109375" style="0" customWidth="1"/>
    <col min="8" max="8" width="22.8515625" style="0" customWidth="1"/>
    <col min="9" max="9" width="10.00390625" style="0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44682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57">
        <f>D12</f>
        <v>58</v>
      </c>
    </row>
    <row r="9" spans="2:9" ht="15">
      <c r="B9" s="31" t="s">
        <v>14</v>
      </c>
      <c r="C9" s="9" t="s">
        <v>3</v>
      </c>
      <c r="D9" s="13">
        <v>57</v>
      </c>
      <c r="E9" s="108">
        <v>9</v>
      </c>
      <c r="F9" s="127"/>
      <c r="G9" s="144" t="s">
        <v>18</v>
      </c>
      <c r="H9" s="145"/>
      <c r="I9" s="58">
        <f>I8/B12</f>
        <v>0.8285714285714286</v>
      </c>
    </row>
    <row r="10" spans="2:9" ht="15">
      <c r="B10" s="31" t="s">
        <v>12</v>
      </c>
      <c r="C10" s="9" t="s">
        <v>4</v>
      </c>
      <c r="D10" s="13">
        <v>1</v>
      </c>
      <c r="E10" s="108">
        <v>3</v>
      </c>
      <c r="F10" s="127"/>
      <c r="G10" s="144" t="s">
        <v>17</v>
      </c>
      <c r="H10" s="145"/>
      <c r="I10" s="58">
        <f>D10/E10</f>
        <v>0.3333333333333333</v>
      </c>
    </row>
    <row r="11" spans="2:11" ht="15">
      <c r="B11" s="45" t="s">
        <v>34</v>
      </c>
      <c r="C11" s="9" t="s">
        <v>15</v>
      </c>
      <c r="D11" s="13">
        <v>0</v>
      </c>
      <c r="E11" s="108">
        <v>0</v>
      </c>
      <c r="F11" s="127"/>
      <c r="G11" s="142" t="s">
        <v>50</v>
      </c>
      <c r="H11" s="143"/>
      <c r="I11" s="58">
        <v>0</v>
      </c>
      <c r="K11" t="s">
        <v>49</v>
      </c>
    </row>
    <row r="12" spans="2:9" ht="15">
      <c r="B12" s="53">
        <f>D55</f>
        <v>70</v>
      </c>
      <c r="C12" s="54" t="s">
        <v>36</v>
      </c>
      <c r="D12" s="16">
        <f>SUM(D9:D11)</f>
        <v>58</v>
      </c>
      <c r="E12" s="151">
        <f>SUM(E9:E11)</f>
        <v>12</v>
      </c>
      <c r="F12" s="152"/>
      <c r="G12" s="153" t="s">
        <v>19</v>
      </c>
      <c r="H12" s="154"/>
      <c r="I12" s="59">
        <f>I8/B12</f>
        <v>0.8285714285714286</v>
      </c>
    </row>
    <row r="13" spans="2:9" ht="15.75" thickBot="1">
      <c r="B13" s="6"/>
      <c r="C13" s="6"/>
      <c r="D13" s="6"/>
      <c r="E13" s="50"/>
      <c r="F13" s="6"/>
      <c r="G13" s="6"/>
      <c r="H13" s="6"/>
      <c r="I13" s="6"/>
    </row>
    <row r="14" spans="2:9" ht="16.5" thickBot="1">
      <c r="B14" s="146" t="s">
        <v>5</v>
      </c>
      <c r="C14" s="114"/>
      <c r="D14" s="114"/>
      <c r="E14" s="114"/>
      <c r="F14" s="114"/>
      <c r="G14" s="114"/>
      <c r="H14" s="114"/>
      <c r="I14" s="115"/>
    </row>
    <row r="15" spans="2:9" ht="7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</row>
    <row r="16" spans="2:9" ht="15">
      <c r="B16" s="16">
        <f>F55</f>
        <v>67</v>
      </c>
      <c r="C16" s="103">
        <v>5</v>
      </c>
      <c r="D16" s="103"/>
      <c r="E16" s="103">
        <v>18</v>
      </c>
      <c r="F16" s="103"/>
      <c r="G16" s="13">
        <v>38</v>
      </c>
      <c r="H16" s="103">
        <v>6</v>
      </c>
      <c r="I16" s="103"/>
    </row>
    <row r="17" spans="2:9" ht="15">
      <c r="B17" s="51">
        <f>C17+E17+G17+H17</f>
        <v>1</v>
      </c>
      <c r="C17" s="156">
        <f>C16/B16</f>
        <v>0.07462686567164178</v>
      </c>
      <c r="D17" s="156"/>
      <c r="E17" s="156">
        <f>E16/B16</f>
        <v>0.26865671641791045</v>
      </c>
      <c r="F17" s="156"/>
      <c r="G17" s="51">
        <f>G16/B16</f>
        <v>0.5671641791044776</v>
      </c>
      <c r="H17" s="156">
        <f>H16/B16</f>
        <v>0.08955223880597014</v>
      </c>
      <c r="I17" s="156"/>
    </row>
    <row r="18" spans="2:9" ht="15">
      <c r="B18" s="6"/>
      <c r="C18" s="6"/>
      <c r="D18" s="6"/>
      <c r="E18" s="11"/>
      <c r="F18" s="11"/>
      <c r="G18" s="6"/>
      <c r="H18" s="6"/>
      <c r="I18" s="6"/>
    </row>
    <row r="19" spans="2:9" ht="15.75" thickBot="1">
      <c r="B19" s="6"/>
      <c r="C19" s="6"/>
      <c r="D19" s="6"/>
      <c r="E19" s="6"/>
      <c r="F19" s="6"/>
      <c r="G19" s="6"/>
      <c r="H19" s="6"/>
      <c r="I19" s="6"/>
    </row>
    <row r="20" spans="2:9" ht="15.75" thickBot="1">
      <c r="B20" s="116" t="s">
        <v>27</v>
      </c>
      <c r="C20" s="117"/>
      <c r="D20" s="117"/>
      <c r="E20" s="117"/>
      <c r="F20" s="117"/>
      <c r="G20" s="117"/>
      <c r="H20" s="60">
        <v>2</v>
      </c>
      <c r="I20" s="52">
        <f>H20/B12</f>
        <v>0.02857142857142857</v>
      </c>
    </row>
    <row r="21" spans="2:9" ht="15.75" thickBot="1">
      <c r="B21" s="6"/>
      <c r="C21" s="6"/>
      <c r="D21" s="6"/>
      <c r="E21" s="6"/>
      <c r="F21" s="6"/>
      <c r="G21" s="6"/>
      <c r="H21" s="6"/>
      <c r="I21" s="6"/>
    </row>
    <row r="22" spans="2:9" ht="18.75" thickBot="1">
      <c r="B22" s="157" t="s">
        <v>9</v>
      </c>
      <c r="C22" s="158"/>
      <c r="D22" s="158"/>
      <c r="E22" s="158"/>
      <c r="F22" s="158"/>
      <c r="G22" s="158"/>
      <c r="H22" s="158"/>
      <c r="I22" s="172"/>
    </row>
    <row r="23" spans="2:9" ht="16.5" thickBot="1">
      <c r="B23" s="12" t="s">
        <v>10</v>
      </c>
      <c r="C23" s="12" t="s">
        <v>11</v>
      </c>
      <c r="D23" s="163" t="s">
        <v>12</v>
      </c>
      <c r="E23" s="164"/>
      <c r="F23" s="161" t="s">
        <v>24</v>
      </c>
      <c r="G23" s="162"/>
      <c r="H23" s="159" t="s">
        <v>13</v>
      </c>
      <c r="I23" s="160"/>
    </row>
    <row r="24" spans="2:9" ht="15">
      <c r="B24" s="87">
        <v>44682</v>
      </c>
      <c r="C24" s="77"/>
      <c r="D24" s="83"/>
      <c r="E24" s="84"/>
      <c r="F24" s="83"/>
      <c r="G24" s="84"/>
      <c r="H24" s="83"/>
      <c r="I24" s="90"/>
    </row>
    <row r="25" spans="2:9" ht="15">
      <c r="B25" s="75">
        <v>44683</v>
      </c>
      <c r="C25" s="18">
        <v>8</v>
      </c>
      <c r="D25" s="108">
        <v>3</v>
      </c>
      <c r="E25" s="127"/>
      <c r="F25" s="108">
        <v>2</v>
      </c>
      <c r="G25" s="127"/>
      <c r="H25" s="108">
        <v>3</v>
      </c>
      <c r="I25" s="109"/>
    </row>
    <row r="26" spans="2:9" ht="15">
      <c r="B26" s="75">
        <v>44684</v>
      </c>
      <c r="C26" s="18">
        <v>8</v>
      </c>
      <c r="D26" s="108">
        <v>4</v>
      </c>
      <c r="E26" s="127"/>
      <c r="F26" s="108">
        <v>3</v>
      </c>
      <c r="G26" s="127"/>
      <c r="H26" s="108">
        <v>1</v>
      </c>
      <c r="I26" s="109"/>
    </row>
    <row r="27" spans="2:9" ht="15">
      <c r="B27" s="75">
        <v>44685</v>
      </c>
      <c r="C27" s="18">
        <v>8</v>
      </c>
      <c r="D27" s="108">
        <v>4</v>
      </c>
      <c r="E27" s="127"/>
      <c r="F27" s="108">
        <v>4</v>
      </c>
      <c r="G27" s="127"/>
      <c r="H27" s="108">
        <v>0</v>
      </c>
      <c r="I27" s="109"/>
    </row>
    <row r="28" spans="2:9" ht="15">
      <c r="B28" s="75">
        <v>44686</v>
      </c>
      <c r="C28" s="18">
        <v>6</v>
      </c>
      <c r="D28" s="108">
        <v>4</v>
      </c>
      <c r="E28" s="127"/>
      <c r="F28" s="108">
        <v>2</v>
      </c>
      <c r="G28" s="127"/>
      <c r="H28" s="108">
        <v>0</v>
      </c>
      <c r="I28" s="109"/>
    </row>
    <row r="29" spans="2:9" ht="15">
      <c r="B29" s="75">
        <v>44687</v>
      </c>
      <c r="C29" s="18">
        <v>6</v>
      </c>
      <c r="D29" s="108">
        <v>4</v>
      </c>
      <c r="E29" s="127"/>
      <c r="F29" s="108">
        <v>1</v>
      </c>
      <c r="G29" s="127"/>
      <c r="H29" s="108">
        <v>1</v>
      </c>
      <c r="I29" s="109"/>
    </row>
    <row r="30" spans="2:9" ht="15">
      <c r="B30" s="87">
        <v>44688</v>
      </c>
      <c r="C30" s="77"/>
      <c r="D30" s="83"/>
      <c r="E30" s="84"/>
      <c r="F30" s="83"/>
      <c r="G30" s="84"/>
      <c r="H30" s="94"/>
      <c r="I30" s="176"/>
    </row>
    <row r="31" spans="2:9" ht="15">
      <c r="B31" s="87">
        <v>44689</v>
      </c>
      <c r="C31" s="77"/>
      <c r="D31" s="83"/>
      <c r="E31" s="84"/>
      <c r="F31" s="83"/>
      <c r="G31" s="84"/>
      <c r="H31" s="94"/>
      <c r="I31" s="176"/>
    </row>
    <row r="32" spans="2:9" ht="15">
      <c r="B32" s="75">
        <v>44690</v>
      </c>
      <c r="C32" s="18">
        <v>8</v>
      </c>
      <c r="D32" s="108">
        <v>3</v>
      </c>
      <c r="E32" s="127"/>
      <c r="F32" s="108">
        <v>2</v>
      </c>
      <c r="G32" s="127"/>
      <c r="H32" s="108">
        <v>3</v>
      </c>
      <c r="I32" s="109"/>
    </row>
    <row r="33" spans="2:9" ht="15">
      <c r="B33" s="75">
        <v>44691</v>
      </c>
      <c r="C33" s="18">
        <v>9</v>
      </c>
      <c r="D33" s="108">
        <v>5</v>
      </c>
      <c r="E33" s="127"/>
      <c r="F33" s="108">
        <v>2</v>
      </c>
      <c r="G33" s="127"/>
      <c r="H33" s="108">
        <v>2</v>
      </c>
      <c r="I33" s="109"/>
    </row>
    <row r="34" spans="2:9" ht="15">
      <c r="B34" s="75">
        <v>44692</v>
      </c>
      <c r="C34" s="18">
        <v>7</v>
      </c>
      <c r="D34" s="108">
        <v>4</v>
      </c>
      <c r="E34" s="127"/>
      <c r="F34" s="108">
        <v>3</v>
      </c>
      <c r="G34" s="127"/>
      <c r="H34" s="108">
        <v>0</v>
      </c>
      <c r="I34" s="109"/>
    </row>
    <row r="35" spans="2:9" ht="15">
      <c r="B35" s="75">
        <v>44693</v>
      </c>
      <c r="C35" s="18">
        <v>7</v>
      </c>
      <c r="D35" s="108">
        <v>5</v>
      </c>
      <c r="E35" s="127"/>
      <c r="F35" s="108">
        <v>2</v>
      </c>
      <c r="G35" s="127"/>
      <c r="H35" s="108">
        <v>0</v>
      </c>
      <c r="I35" s="109"/>
    </row>
    <row r="36" spans="2:9" ht="15">
      <c r="B36" s="75">
        <v>44694</v>
      </c>
      <c r="C36" s="18">
        <v>8</v>
      </c>
      <c r="D36" s="108">
        <v>3</v>
      </c>
      <c r="E36" s="127"/>
      <c r="F36" s="108">
        <v>4</v>
      </c>
      <c r="G36" s="127"/>
      <c r="H36" s="108">
        <v>1</v>
      </c>
      <c r="I36" s="109"/>
    </row>
    <row r="37" spans="2:9" ht="15">
      <c r="B37" s="87">
        <v>44695</v>
      </c>
      <c r="C37" s="77"/>
      <c r="D37" s="83"/>
      <c r="E37" s="84"/>
      <c r="F37" s="83"/>
      <c r="G37" s="84"/>
      <c r="H37" s="94"/>
      <c r="I37" s="176"/>
    </row>
    <row r="38" spans="2:9" ht="15">
      <c r="B38" s="87">
        <v>44696</v>
      </c>
      <c r="C38" s="77"/>
      <c r="D38" s="83"/>
      <c r="E38" s="84"/>
      <c r="F38" s="83"/>
      <c r="G38" s="84"/>
      <c r="H38" s="94"/>
      <c r="I38" s="176"/>
    </row>
    <row r="39" spans="2:9" ht="15">
      <c r="B39" s="75">
        <v>44697</v>
      </c>
      <c r="C39" s="18">
        <v>7</v>
      </c>
      <c r="D39" s="108">
        <v>4</v>
      </c>
      <c r="E39" s="127"/>
      <c r="F39" s="108">
        <v>3</v>
      </c>
      <c r="G39" s="127"/>
      <c r="H39" s="108">
        <v>0</v>
      </c>
      <c r="I39" s="109"/>
    </row>
    <row r="40" spans="2:9" ht="15">
      <c r="B40" s="75">
        <v>44698</v>
      </c>
      <c r="C40" s="18">
        <v>9</v>
      </c>
      <c r="D40" s="108">
        <v>3</v>
      </c>
      <c r="E40" s="127"/>
      <c r="F40" s="108">
        <v>5</v>
      </c>
      <c r="G40" s="127"/>
      <c r="H40" s="108">
        <v>1</v>
      </c>
      <c r="I40" s="109"/>
    </row>
    <row r="41" spans="2:9" ht="15">
      <c r="B41" s="75">
        <v>44699</v>
      </c>
      <c r="C41" s="18">
        <v>6</v>
      </c>
      <c r="D41" s="108">
        <v>1</v>
      </c>
      <c r="E41" s="127"/>
      <c r="F41" s="108">
        <v>5</v>
      </c>
      <c r="G41" s="127"/>
      <c r="H41" s="108">
        <v>0</v>
      </c>
      <c r="I41" s="109"/>
    </row>
    <row r="42" spans="2:9" ht="15">
      <c r="B42" s="75">
        <v>44700</v>
      </c>
      <c r="C42" s="18">
        <v>5</v>
      </c>
      <c r="D42" s="108">
        <v>2</v>
      </c>
      <c r="E42" s="127"/>
      <c r="F42" s="108">
        <v>2</v>
      </c>
      <c r="G42" s="127"/>
      <c r="H42" s="108">
        <v>1</v>
      </c>
      <c r="I42" s="109"/>
    </row>
    <row r="43" spans="2:9" ht="15">
      <c r="B43" s="75">
        <v>44701</v>
      </c>
      <c r="C43" s="18">
        <v>6</v>
      </c>
      <c r="D43" s="108">
        <v>3</v>
      </c>
      <c r="E43" s="127"/>
      <c r="F43" s="108">
        <v>3</v>
      </c>
      <c r="G43" s="127"/>
      <c r="H43" s="108">
        <v>0</v>
      </c>
      <c r="I43" s="109"/>
    </row>
    <row r="44" spans="2:9" ht="15">
      <c r="B44" s="87">
        <v>44702</v>
      </c>
      <c r="C44" s="77"/>
      <c r="D44" s="83"/>
      <c r="E44" s="84"/>
      <c r="F44" s="83"/>
      <c r="G44" s="84"/>
      <c r="H44" s="94"/>
      <c r="I44" s="176"/>
    </row>
    <row r="45" spans="2:9" ht="15">
      <c r="B45" s="87">
        <v>44703</v>
      </c>
      <c r="C45" s="77"/>
      <c r="D45" s="83"/>
      <c r="E45" s="84"/>
      <c r="F45" s="83"/>
      <c r="G45" s="84"/>
      <c r="H45" s="94"/>
      <c r="I45" s="176"/>
    </row>
    <row r="46" spans="2:9" ht="15">
      <c r="B46" s="75">
        <v>44704</v>
      </c>
      <c r="C46" s="18">
        <v>6</v>
      </c>
      <c r="D46" s="108">
        <v>4</v>
      </c>
      <c r="E46" s="127"/>
      <c r="F46" s="108">
        <v>2</v>
      </c>
      <c r="G46" s="127"/>
      <c r="H46" s="108">
        <v>0</v>
      </c>
      <c r="I46" s="109"/>
    </row>
    <row r="47" spans="2:9" ht="15">
      <c r="B47" s="75">
        <v>44705</v>
      </c>
      <c r="C47" s="18">
        <v>7</v>
      </c>
      <c r="D47" s="108">
        <v>1</v>
      </c>
      <c r="E47" s="127"/>
      <c r="F47" s="108">
        <v>5</v>
      </c>
      <c r="G47" s="127"/>
      <c r="H47" s="108">
        <v>1</v>
      </c>
      <c r="I47" s="109"/>
    </row>
    <row r="48" spans="2:9" ht="15">
      <c r="B48" s="75">
        <v>44706</v>
      </c>
      <c r="C48" s="18">
        <v>7</v>
      </c>
      <c r="D48" s="108">
        <v>2</v>
      </c>
      <c r="E48" s="127"/>
      <c r="F48" s="108">
        <v>4</v>
      </c>
      <c r="G48" s="127"/>
      <c r="H48" s="108">
        <v>1</v>
      </c>
      <c r="I48" s="109"/>
    </row>
    <row r="49" spans="2:9" ht="15">
      <c r="B49" s="75">
        <v>44707</v>
      </c>
      <c r="C49" s="18">
        <v>6</v>
      </c>
      <c r="D49" s="108">
        <v>1</v>
      </c>
      <c r="E49" s="127"/>
      <c r="F49" s="108">
        <v>5</v>
      </c>
      <c r="G49" s="127"/>
      <c r="H49" s="108">
        <v>0</v>
      </c>
      <c r="I49" s="109"/>
    </row>
    <row r="50" spans="2:9" ht="15">
      <c r="B50" s="75">
        <v>44708</v>
      </c>
      <c r="C50" s="18">
        <v>5</v>
      </c>
      <c r="D50" s="108">
        <v>1</v>
      </c>
      <c r="E50" s="127"/>
      <c r="F50" s="108">
        <v>4</v>
      </c>
      <c r="G50" s="127"/>
      <c r="H50" s="108">
        <v>0</v>
      </c>
      <c r="I50" s="109"/>
    </row>
    <row r="51" spans="2:9" ht="15">
      <c r="B51" s="87">
        <v>44709</v>
      </c>
      <c r="C51" s="77"/>
      <c r="D51" s="83"/>
      <c r="E51" s="84"/>
      <c r="F51" s="83"/>
      <c r="G51" s="84"/>
      <c r="H51" s="94"/>
      <c r="I51" s="176"/>
    </row>
    <row r="52" spans="2:9" ht="15">
      <c r="B52" s="87">
        <v>44710</v>
      </c>
      <c r="C52" s="77"/>
      <c r="D52" s="83"/>
      <c r="E52" s="84"/>
      <c r="F52" s="83"/>
      <c r="G52" s="84"/>
      <c r="H52" s="94"/>
      <c r="I52" s="176"/>
    </row>
    <row r="53" spans="2:9" ht="15">
      <c r="B53" s="75">
        <v>44711</v>
      </c>
      <c r="C53" s="18">
        <v>8</v>
      </c>
      <c r="D53" s="108">
        <v>5</v>
      </c>
      <c r="E53" s="127"/>
      <c r="F53" s="108">
        <v>2</v>
      </c>
      <c r="G53" s="127"/>
      <c r="H53" s="108">
        <v>1</v>
      </c>
      <c r="I53" s="109"/>
    </row>
    <row r="54" spans="2:9" ht="15.75" thickBot="1">
      <c r="B54" s="75">
        <v>44712</v>
      </c>
      <c r="C54" s="18">
        <v>7</v>
      </c>
      <c r="D54" s="108">
        <v>4</v>
      </c>
      <c r="E54" s="127"/>
      <c r="F54" s="108">
        <v>2</v>
      </c>
      <c r="G54" s="127"/>
      <c r="H54" s="108">
        <v>1</v>
      </c>
      <c r="I54" s="109"/>
    </row>
    <row r="55" spans="2:9" ht="15.75" thickBot="1">
      <c r="B55" s="28" t="s">
        <v>25</v>
      </c>
      <c r="C55" s="56">
        <f>SUM(C24:C54)</f>
        <v>154</v>
      </c>
      <c r="D55" s="138">
        <f>SUM(D24:D54)</f>
        <v>70</v>
      </c>
      <c r="E55" s="139"/>
      <c r="F55" s="138">
        <f>SUM(F24:F54)</f>
        <v>67</v>
      </c>
      <c r="G55" s="139"/>
      <c r="H55" s="128">
        <f>SUM(H24:H54)</f>
        <v>17</v>
      </c>
      <c r="I55" s="129"/>
    </row>
    <row r="56" spans="2:9" ht="15">
      <c r="B56" s="6"/>
      <c r="C56" s="6"/>
      <c r="D56" s="135"/>
      <c r="E56" s="135"/>
      <c r="F56" s="135"/>
      <c r="G56" s="135"/>
      <c r="H56" s="6"/>
      <c r="I56" s="6"/>
    </row>
    <row r="57" spans="2:9" ht="15">
      <c r="B57" s="6"/>
      <c r="C57" s="6"/>
      <c r="D57" s="6"/>
      <c r="E57" s="6"/>
      <c r="F57" s="135"/>
      <c r="G57" s="135"/>
      <c r="H57" s="6"/>
      <c r="I57" s="6"/>
    </row>
    <row r="58" spans="2:9" ht="15">
      <c r="B58" s="6"/>
      <c r="C58" s="6"/>
      <c r="D58" s="6"/>
      <c r="E58" s="6"/>
      <c r="F58" s="135"/>
      <c r="G58" s="135"/>
      <c r="H58" s="6"/>
      <c r="I58" s="6"/>
    </row>
    <row r="59" spans="2:9" ht="15">
      <c r="B59" s="6"/>
      <c r="C59" s="6"/>
      <c r="D59" s="6"/>
      <c r="E59" s="6"/>
      <c r="F59" s="135"/>
      <c r="G59" s="135"/>
      <c r="H59" s="6"/>
      <c r="I59" s="6"/>
    </row>
    <row r="60" spans="2:9" ht="15.75" thickBot="1">
      <c r="B60" s="6"/>
      <c r="C60" s="6"/>
      <c r="D60" s="6"/>
      <c r="E60" s="6"/>
      <c r="F60" s="135"/>
      <c r="G60" s="135"/>
      <c r="H60" s="6"/>
      <c r="I60" s="6"/>
    </row>
    <row r="61" spans="2:9" ht="15.75">
      <c r="B61" s="37" t="s">
        <v>31</v>
      </c>
      <c r="C61" s="38"/>
      <c r="D61" s="39"/>
      <c r="E61" s="40"/>
      <c r="F61" s="118" t="s">
        <v>28</v>
      </c>
      <c r="G61" s="119"/>
      <c r="H61" s="119"/>
      <c r="I61" s="120"/>
    </row>
    <row r="62" spans="2:9" ht="15">
      <c r="B62" s="41"/>
      <c r="C62" s="42"/>
      <c r="D62" s="42"/>
      <c r="E62" s="42"/>
      <c r="F62" s="136" t="s">
        <v>32</v>
      </c>
      <c r="G62" s="137"/>
      <c r="H62" s="104" t="s">
        <v>3</v>
      </c>
      <c r="I62" s="105"/>
    </row>
    <row r="63" spans="2:9" ht="15">
      <c r="B63" s="35" t="s">
        <v>29</v>
      </c>
      <c r="C63" s="13">
        <v>135</v>
      </c>
      <c r="D63" s="123">
        <v>0</v>
      </c>
      <c r="E63" s="124"/>
      <c r="F63" s="102">
        <v>27</v>
      </c>
      <c r="G63" s="103"/>
      <c r="H63" s="108">
        <v>50</v>
      </c>
      <c r="I63" s="109"/>
    </row>
    <row r="64" spans="2:9" ht="15">
      <c r="B64" s="35" t="s">
        <v>30</v>
      </c>
      <c r="C64" s="13">
        <v>0</v>
      </c>
      <c r="D64" s="123">
        <v>0</v>
      </c>
      <c r="E64" s="124"/>
      <c r="F64" s="102">
        <v>0</v>
      </c>
      <c r="G64" s="103"/>
      <c r="H64" s="108">
        <v>0</v>
      </c>
      <c r="I64" s="109"/>
    </row>
    <row r="65" spans="2:9" ht="15.75" thickBot="1">
      <c r="B65" s="36" t="s">
        <v>15</v>
      </c>
      <c r="C65" s="34">
        <v>0</v>
      </c>
      <c r="D65" s="121">
        <v>0</v>
      </c>
      <c r="E65" s="122"/>
      <c r="F65" s="100">
        <v>0</v>
      </c>
      <c r="G65" s="101"/>
      <c r="H65" s="106">
        <v>0</v>
      </c>
      <c r="I65" s="107"/>
    </row>
    <row r="66" spans="2:9" ht="15.75" thickBot="1">
      <c r="B66" s="43" t="s">
        <v>33</v>
      </c>
      <c r="C66" s="44">
        <f>SUM(C63:C65)</f>
        <v>135</v>
      </c>
      <c r="D66" s="96">
        <v>0</v>
      </c>
      <c r="E66" s="97"/>
      <c r="F66" s="98">
        <f>SUM(F63:F65)</f>
        <v>27</v>
      </c>
      <c r="G66" s="99"/>
      <c r="H66" s="98">
        <f>SUM(H63:H65)</f>
        <v>50</v>
      </c>
      <c r="I66" s="99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  <row r="75" spans="2:9" ht="15">
      <c r="B75" s="6"/>
      <c r="C75" s="6"/>
      <c r="D75" s="6"/>
      <c r="E75" s="6"/>
      <c r="F75" s="6"/>
      <c r="G75" s="6"/>
      <c r="H75" s="6"/>
      <c r="I75" s="6"/>
    </row>
    <row r="76" spans="2:9" ht="15">
      <c r="B76" s="6"/>
      <c r="C76" s="6"/>
      <c r="D76" s="6"/>
      <c r="E76" s="6"/>
      <c r="F76" s="6"/>
      <c r="G76" s="6"/>
      <c r="H76" s="6"/>
      <c r="I76" s="6"/>
    </row>
    <row r="77" spans="2:9" ht="15">
      <c r="B77" s="6"/>
      <c r="C77" s="6"/>
      <c r="D77" s="6"/>
      <c r="E77" s="6"/>
      <c r="F77" s="6"/>
      <c r="G77" s="6"/>
      <c r="H77" s="6"/>
      <c r="I77" s="6"/>
    </row>
    <row r="78" spans="2:9" ht="15">
      <c r="B78" s="6"/>
      <c r="C78" s="6"/>
      <c r="D78" s="6"/>
      <c r="E78" s="6"/>
      <c r="F78" s="6"/>
      <c r="G78" s="6"/>
      <c r="H78" s="6"/>
      <c r="I78" s="6"/>
    </row>
    <row r="79" spans="2:9" ht="15">
      <c r="B79" s="6"/>
      <c r="C79" s="6"/>
      <c r="D79" s="6"/>
      <c r="E79" s="6"/>
      <c r="F79" s="6"/>
      <c r="G79" s="6"/>
      <c r="H79" s="6"/>
      <c r="I79" s="6"/>
    </row>
    <row r="80" spans="2:9" ht="15">
      <c r="B80" s="6"/>
      <c r="C80" s="6"/>
      <c r="D80" s="6"/>
      <c r="E80" s="6"/>
      <c r="F80" s="6"/>
      <c r="G80" s="6"/>
      <c r="H80" s="6"/>
      <c r="I80" s="6"/>
    </row>
    <row r="81" spans="2:9" ht="15">
      <c r="B81" s="6"/>
      <c r="C81" s="6"/>
      <c r="D81" s="6"/>
      <c r="E81" s="6"/>
      <c r="F81" s="6"/>
      <c r="G81" s="6"/>
      <c r="H81" s="6"/>
      <c r="I81" s="6"/>
    </row>
  </sheetData>
  <sheetProtection/>
  <mergeCells count="125">
    <mergeCell ref="F58:G58"/>
    <mergeCell ref="F59:G59"/>
    <mergeCell ref="F60:G60"/>
    <mergeCell ref="D66:E66"/>
    <mergeCell ref="F66:G66"/>
    <mergeCell ref="H66:I66"/>
    <mergeCell ref="D64:E64"/>
    <mergeCell ref="F64:G64"/>
    <mergeCell ref="H64:I64"/>
    <mergeCell ref="D65:E65"/>
    <mergeCell ref="F65:G65"/>
    <mergeCell ref="H65:I65"/>
    <mergeCell ref="F61:I61"/>
    <mergeCell ref="F62:G62"/>
    <mergeCell ref="H62:I62"/>
    <mergeCell ref="D63:E63"/>
    <mergeCell ref="F63:G63"/>
    <mergeCell ref="H63:I63"/>
    <mergeCell ref="D54:E54"/>
    <mergeCell ref="F54:G54"/>
    <mergeCell ref="H54:I54"/>
    <mergeCell ref="D55:E55"/>
    <mergeCell ref="F55:G55"/>
    <mergeCell ref="H55:I55"/>
    <mergeCell ref="D56:E56"/>
    <mergeCell ref="F56:G56"/>
    <mergeCell ref="F57:G57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B20:G20"/>
    <mergeCell ref="B22:I22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51:I51"/>
    <mergeCell ref="H52:I52"/>
    <mergeCell ref="H53:I53"/>
    <mergeCell ref="D25:E25"/>
    <mergeCell ref="D26:E26"/>
    <mergeCell ref="D27:E27"/>
    <mergeCell ref="D28:E28"/>
    <mergeCell ref="D29:E29"/>
    <mergeCell ref="F25:G25"/>
    <mergeCell ref="F26:G26"/>
    <mergeCell ref="F27:G27"/>
    <mergeCell ref="F28:G28"/>
    <mergeCell ref="F29:G29"/>
    <mergeCell ref="D32:E32"/>
    <mergeCell ref="D33:E33"/>
    <mergeCell ref="H45:I45"/>
    <mergeCell ref="H46:I46"/>
    <mergeCell ref="H47:I47"/>
    <mergeCell ref="H48:I48"/>
    <mergeCell ref="H49:I49"/>
    <mergeCell ref="H40:I40"/>
    <mergeCell ref="H41:I41"/>
    <mergeCell ref="H42:I42"/>
    <mergeCell ref="H43:I43"/>
    <mergeCell ref="D34:E34"/>
    <mergeCell ref="D35:E35"/>
    <mergeCell ref="D36:E36"/>
    <mergeCell ref="F32:G32"/>
    <mergeCell ref="F33:G33"/>
    <mergeCell ref="F34:G34"/>
    <mergeCell ref="F35:G35"/>
    <mergeCell ref="F36:G36"/>
    <mergeCell ref="H50:I50"/>
    <mergeCell ref="H44:I44"/>
    <mergeCell ref="H35:I35"/>
    <mergeCell ref="H36:I36"/>
    <mergeCell ref="H37:I37"/>
    <mergeCell ref="H38:I38"/>
    <mergeCell ref="H39:I39"/>
    <mergeCell ref="F39:G39"/>
    <mergeCell ref="F40:G40"/>
    <mergeCell ref="F41:G41"/>
    <mergeCell ref="F42:G42"/>
    <mergeCell ref="F43:G43"/>
    <mergeCell ref="D39:E39"/>
    <mergeCell ref="D40:E40"/>
    <mergeCell ref="D41:E41"/>
    <mergeCell ref="D42:E42"/>
    <mergeCell ref="D43:E43"/>
    <mergeCell ref="D53:E53"/>
    <mergeCell ref="F53:G53"/>
    <mergeCell ref="F46:G46"/>
    <mergeCell ref="F47:G47"/>
    <mergeCell ref="F48:G48"/>
    <mergeCell ref="F49:G49"/>
    <mergeCell ref="F50:G50"/>
    <mergeCell ref="D46:E46"/>
    <mergeCell ref="D47:E47"/>
    <mergeCell ref="D48:E48"/>
    <mergeCell ref="D49:E49"/>
    <mergeCell ref="D50:E50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K81"/>
  <sheetViews>
    <sheetView showGridLines="0" zoomScalePageLayoutView="0" workbookViewId="0" topLeftCell="A1">
      <selection activeCell="I10" sqref="I10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16.7109375" style="0" customWidth="1"/>
    <col min="8" max="8" width="22.8515625" style="0" customWidth="1"/>
    <col min="9" max="9" width="10.00390625" style="0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44713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57">
        <f>D12</f>
        <v>50</v>
      </c>
    </row>
    <row r="9" spans="2:9" ht="15">
      <c r="B9" s="31" t="s">
        <v>14</v>
      </c>
      <c r="C9" s="9" t="s">
        <v>3</v>
      </c>
      <c r="D9" s="13">
        <v>47</v>
      </c>
      <c r="E9" s="108">
        <v>10</v>
      </c>
      <c r="F9" s="127"/>
      <c r="G9" s="144" t="s">
        <v>18</v>
      </c>
      <c r="H9" s="145"/>
      <c r="I9" s="58">
        <f>I8/B12</f>
        <v>0.7352941176470589</v>
      </c>
    </row>
    <row r="10" spans="2:9" ht="15">
      <c r="B10" s="31" t="s">
        <v>12</v>
      </c>
      <c r="C10" s="9" t="s">
        <v>4</v>
      </c>
      <c r="D10" s="13">
        <v>3</v>
      </c>
      <c r="E10" s="108">
        <v>8</v>
      </c>
      <c r="F10" s="127"/>
      <c r="G10" s="144" t="s">
        <v>17</v>
      </c>
      <c r="H10" s="145"/>
      <c r="I10" s="58">
        <f>D10/E10</f>
        <v>0.375</v>
      </c>
    </row>
    <row r="11" spans="2:11" ht="15">
      <c r="B11" s="45" t="s">
        <v>34</v>
      </c>
      <c r="C11" s="9" t="s">
        <v>15</v>
      </c>
      <c r="D11" s="13">
        <v>0</v>
      </c>
      <c r="E11" s="108">
        <v>0</v>
      </c>
      <c r="F11" s="127"/>
      <c r="G11" s="142" t="s">
        <v>50</v>
      </c>
      <c r="H11" s="143"/>
      <c r="I11" s="58">
        <v>0</v>
      </c>
      <c r="K11" t="s">
        <v>49</v>
      </c>
    </row>
    <row r="12" spans="2:9" ht="15">
      <c r="B12" s="53">
        <f>D55</f>
        <v>68</v>
      </c>
      <c r="C12" s="54" t="s">
        <v>36</v>
      </c>
      <c r="D12" s="16">
        <f>SUM(D9:D11)</f>
        <v>50</v>
      </c>
      <c r="E12" s="151">
        <f>SUM(E9:E11)</f>
        <v>18</v>
      </c>
      <c r="F12" s="152"/>
      <c r="G12" s="153" t="s">
        <v>19</v>
      </c>
      <c r="H12" s="154"/>
      <c r="I12" s="59">
        <f>I8/B12</f>
        <v>0.7352941176470589</v>
      </c>
    </row>
    <row r="13" spans="2:9" ht="15.75" thickBot="1">
      <c r="B13" s="6"/>
      <c r="C13" s="6"/>
      <c r="D13" s="6"/>
      <c r="E13" s="50"/>
      <c r="F13" s="6"/>
      <c r="G13" s="6"/>
      <c r="H13" s="6"/>
      <c r="I13" s="6"/>
    </row>
    <row r="14" spans="2:9" ht="16.5" thickBot="1">
      <c r="B14" s="146" t="s">
        <v>5</v>
      </c>
      <c r="C14" s="114"/>
      <c r="D14" s="114"/>
      <c r="E14" s="114"/>
      <c r="F14" s="114"/>
      <c r="G14" s="114"/>
      <c r="H14" s="114"/>
      <c r="I14" s="115"/>
    </row>
    <row r="15" spans="2:9" ht="7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</row>
    <row r="16" spans="2:9" ht="15">
      <c r="B16" s="16">
        <f>F55</f>
        <v>66</v>
      </c>
      <c r="C16" s="103">
        <v>6</v>
      </c>
      <c r="D16" s="103"/>
      <c r="E16" s="103">
        <v>18</v>
      </c>
      <c r="F16" s="103"/>
      <c r="G16" s="13">
        <v>40</v>
      </c>
      <c r="H16" s="103">
        <v>2</v>
      </c>
      <c r="I16" s="103"/>
    </row>
    <row r="17" spans="2:9" ht="15">
      <c r="B17" s="51">
        <f>C17+E17+G17+H17</f>
        <v>1</v>
      </c>
      <c r="C17" s="156">
        <f>C16/B16</f>
        <v>0.09090909090909091</v>
      </c>
      <c r="D17" s="156"/>
      <c r="E17" s="156">
        <f>E16/B16</f>
        <v>0.2727272727272727</v>
      </c>
      <c r="F17" s="156"/>
      <c r="G17" s="51">
        <f>G16/B16</f>
        <v>0.6060606060606061</v>
      </c>
      <c r="H17" s="156">
        <f>H16/B16</f>
        <v>0.030303030303030304</v>
      </c>
      <c r="I17" s="156"/>
    </row>
    <row r="18" spans="2:9" ht="15">
      <c r="B18" s="6"/>
      <c r="C18" s="6"/>
      <c r="D18" s="6"/>
      <c r="E18" s="11"/>
      <c r="F18" s="11"/>
      <c r="G18" s="6"/>
      <c r="H18" s="6"/>
      <c r="I18" s="6"/>
    </row>
    <row r="19" spans="2:9" ht="15.75" thickBot="1">
      <c r="B19" s="6"/>
      <c r="C19" s="6"/>
      <c r="D19" s="6"/>
      <c r="E19" s="6"/>
      <c r="F19" s="6"/>
      <c r="G19" s="6"/>
      <c r="H19" s="6"/>
      <c r="I19" s="6"/>
    </row>
    <row r="20" spans="2:9" ht="15.75" thickBot="1">
      <c r="B20" s="116" t="s">
        <v>27</v>
      </c>
      <c r="C20" s="117"/>
      <c r="D20" s="117"/>
      <c r="E20" s="117"/>
      <c r="F20" s="117"/>
      <c r="G20" s="117"/>
      <c r="H20" s="60">
        <v>2</v>
      </c>
      <c r="I20" s="52">
        <f>H20/B12</f>
        <v>0.029411764705882353</v>
      </c>
    </row>
    <row r="21" spans="2:9" ht="15.75" thickBot="1">
      <c r="B21" s="6"/>
      <c r="C21" s="6"/>
      <c r="D21" s="6"/>
      <c r="E21" s="6"/>
      <c r="F21" s="6"/>
      <c r="G21" s="6"/>
      <c r="H21" s="6"/>
      <c r="I21" s="6"/>
    </row>
    <row r="22" spans="2:9" ht="18.75" customHeight="1" thickBot="1">
      <c r="B22" s="157" t="s">
        <v>9</v>
      </c>
      <c r="C22" s="158"/>
      <c r="D22" s="158"/>
      <c r="E22" s="158"/>
      <c r="F22" s="158"/>
      <c r="G22" s="158"/>
      <c r="H22" s="158"/>
      <c r="I22" s="172"/>
    </row>
    <row r="23" spans="2:9" ht="16.5" customHeight="1" thickBot="1">
      <c r="B23" s="12" t="s">
        <v>10</v>
      </c>
      <c r="C23" s="12" t="s">
        <v>11</v>
      </c>
      <c r="D23" s="163" t="s">
        <v>12</v>
      </c>
      <c r="E23" s="164"/>
      <c r="F23" s="161" t="s">
        <v>24</v>
      </c>
      <c r="G23" s="162"/>
      <c r="H23" s="159" t="s">
        <v>13</v>
      </c>
      <c r="I23" s="160"/>
    </row>
    <row r="24" spans="2:9" ht="15">
      <c r="B24" s="75">
        <v>44713</v>
      </c>
      <c r="C24" s="13">
        <v>8</v>
      </c>
      <c r="D24" s="103">
        <v>4</v>
      </c>
      <c r="E24" s="103"/>
      <c r="F24" s="103">
        <v>3</v>
      </c>
      <c r="G24" s="103"/>
      <c r="H24" s="103">
        <v>1</v>
      </c>
      <c r="I24" s="103"/>
    </row>
    <row r="25" spans="2:9" ht="15">
      <c r="B25" s="75">
        <v>44714</v>
      </c>
      <c r="C25" s="13">
        <v>7</v>
      </c>
      <c r="D25" s="103">
        <v>4</v>
      </c>
      <c r="E25" s="103"/>
      <c r="F25" s="103">
        <v>3</v>
      </c>
      <c r="G25" s="103"/>
      <c r="H25" s="103">
        <v>0</v>
      </c>
      <c r="I25" s="103"/>
    </row>
    <row r="26" spans="2:9" ht="15">
      <c r="B26" s="75">
        <v>44715</v>
      </c>
      <c r="C26" s="13">
        <v>8</v>
      </c>
      <c r="D26" s="103">
        <v>0</v>
      </c>
      <c r="E26" s="103"/>
      <c r="F26" s="103">
        <v>8</v>
      </c>
      <c r="G26" s="103"/>
      <c r="H26" s="103">
        <v>0</v>
      </c>
      <c r="I26" s="103"/>
    </row>
    <row r="27" spans="2:9" ht="15">
      <c r="B27" s="87">
        <v>44716</v>
      </c>
      <c r="C27" s="77"/>
      <c r="D27" s="94"/>
      <c r="E27" s="95"/>
      <c r="F27" s="94"/>
      <c r="G27" s="95"/>
      <c r="H27" s="94"/>
      <c r="I27" s="176"/>
    </row>
    <row r="28" spans="2:9" ht="15">
      <c r="B28" s="87">
        <v>44717</v>
      </c>
      <c r="C28" s="77"/>
      <c r="D28" s="94"/>
      <c r="E28" s="95"/>
      <c r="F28" s="94"/>
      <c r="G28" s="95"/>
      <c r="H28" s="94"/>
      <c r="I28" s="176"/>
    </row>
    <row r="29" spans="2:9" ht="15">
      <c r="B29" s="75">
        <v>44718</v>
      </c>
      <c r="C29" s="13">
        <v>8</v>
      </c>
      <c r="D29" s="103">
        <v>6</v>
      </c>
      <c r="E29" s="103"/>
      <c r="F29" s="103">
        <v>2</v>
      </c>
      <c r="G29" s="103"/>
      <c r="H29" s="103">
        <v>0</v>
      </c>
      <c r="I29" s="103"/>
    </row>
    <row r="30" spans="2:9" ht="15">
      <c r="B30" s="75">
        <v>44719</v>
      </c>
      <c r="C30" s="13">
        <v>8</v>
      </c>
      <c r="D30" s="103">
        <v>2</v>
      </c>
      <c r="E30" s="103"/>
      <c r="F30" s="103">
        <v>4</v>
      </c>
      <c r="G30" s="103"/>
      <c r="H30" s="103">
        <v>2</v>
      </c>
      <c r="I30" s="103"/>
    </row>
    <row r="31" spans="2:9" ht="15">
      <c r="B31" s="75">
        <v>44720</v>
      </c>
      <c r="C31" s="13">
        <v>8</v>
      </c>
      <c r="D31" s="103">
        <v>3</v>
      </c>
      <c r="E31" s="103"/>
      <c r="F31" s="103">
        <v>4</v>
      </c>
      <c r="G31" s="103"/>
      <c r="H31" s="103">
        <v>1</v>
      </c>
      <c r="I31" s="103"/>
    </row>
    <row r="32" spans="2:9" ht="15">
      <c r="B32" s="75">
        <v>44721</v>
      </c>
      <c r="C32" s="13">
        <v>8</v>
      </c>
      <c r="D32" s="103">
        <v>2</v>
      </c>
      <c r="E32" s="103"/>
      <c r="F32" s="103">
        <v>5</v>
      </c>
      <c r="G32" s="103"/>
      <c r="H32" s="103">
        <v>1</v>
      </c>
      <c r="I32" s="103"/>
    </row>
    <row r="33" spans="2:9" ht="15">
      <c r="B33" s="75">
        <v>44722</v>
      </c>
      <c r="C33" s="13">
        <v>8</v>
      </c>
      <c r="D33" s="103">
        <v>0</v>
      </c>
      <c r="E33" s="103"/>
      <c r="F33" s="103">
        <v>6</v>
      </c>
      <c r="G33" s="103"/>
      <c r="H33" s="103">
        <v>2</v>
      </c>
      <c r="I33" s="103"/>
    </row>
    <row r="34" spans="2:9" ht="15">
      <c r="B34" s="87">
        <v>44723</v>
      </c>
      <c r="C34" s="77"/>
      <c r="D34" s="94"/>
      <c r="E34" s="95"/>
      <c r="F34" s="94"/>
      <c r="G34" s="95"/>
      <c r="H34" s="94"/>
      <c r="I34" s="176"/>
    </row>
    <row r="35" spans="2:9" ht="15">
      <c r="B35" s="87">
        <v>44724</v>
      </c>
      <c r="C35" s="77"/>
      <c r="D35" s="94"/>
      <c r="E35" s="95"/>
      <c r="F35" s="94"/>
      <c r="G35" s="95"/>
      <c r="H35" s="94"/>
      <c r="I35" s="176"/>
    </row>
    <row r="36" spans="2:9" ht="15">
      <c r="B36" s="75">
        <v>44725</v>
      </c>
      <c r="C36" s="13">
        <v>9</v>
      </c>
      <c r="D36" s="103">
        <v>5</v>
      </c>
      <c r="E36" s="103"/>
      <c r="F36" s="103">
        <v>4</v>
      </c>
      <c r="G36" s="103"/>
      <c r="H36" s="103">
        <v>0</v>
      </c>
      <c r="I36" s="103"/>
    </row>
    <row r="37" spans="2:9" ht="15">
      <c r="B37" s="75">
        <v>44726</v>
      </c>
      <c r="C37" s="13">
        <v>8</v>
      </c>
      <c r="D37" s="103">
        <v>3</v>
      </c>
      <c r="E37" s="103"/>
      <c r="F37" s="103">
        <v>5</v>
      </c>
      <c r="G37" s="103"/>
      <c r="H37" s="103">
        <v>0</v>
      </c>
      <c r="I37" s="103"/>
    </row>
    <row r="38" spans="2:9" ht="15">
      <c r="B38" s="75">
        <v>44727</v>
      </c>
      <c r="C38" s="13">
        <v>8</v>
      </c>
      <c r="D38" s="103">
        <v>2</v>
      </c>
      <c r="E38" s="103"/>
      <c r="F38" s="103">
        <v>6</v>
      </c>
      <c r="G38" s="103"/>
      <c r="H38" s="103">
        <v>0</v>
      </c>
      <c r="I38" s="103"/>
    </row>
    <row r="39" spans="2:9" ht="15">
      <c r="B39" s="87">
        <v>44728</v>
      </c>
      <c r="C39" s="77"/>
      <c r="D39" s="94"/>
      <c r="E39" s="95"/>
      <c r="F39" s="94"/>
      <c r="G39" s="95"/>
      <c r="H39" s="94"/>
      <c r="I39" s="176"/>
    </row>
    <row r="40" spans="2:9" ht="15">
      <c r="B40" s="87">
        <v>44729</v>
      </c>
      <c r="C40" s="77"/>
      <c r="D40" s="94"/>
      <c r="E40" s="95"/>
      <c r="F40" s="94"/>
      <c r="G40" s="95"/>
      <c r="H40" s="94"/>
      <c r="I40" s="176"/>
    </row>
    <row r="41" spans="2:9" ht="15">
      <c r="B41" s="87">
        <v>44730</v>
      </c>
      <c r="C41" s="77"/>
      <c r="D41" s="94"/>
      <c r="E41" s="95"/>
      <c r="F41" s="94"/>
      <c r="G41" s="95"/>
      <c r="H41" s="94"/>
      <c r="I41" s="176"/>
    </row>
    <row r="42" spans="2:9" ht="15">
      <c r="B42" s="87">
        <v>44731</v>
      </c>
      <c r="C42" s="77"/>
      <c r="D42" s="94"/>
      <c r="E42" s="95"/>
      <c r="F42" s="94"/>
      <c r="G42" s="95"/>
      <c r="H42" s="94"/>
      <c r="I42" s="176"/>
    </row>
    <row r="43" spans="2:9" ht="15">
      <c r="B43" s="75">
        <v>44732</v>
      </c>
      <c r="C43" s="13">
        <v>9</v>
      </c>
      <c r="D43" s="103">
        <v>5</v>
      </c>
      <c r="E43" s="103"/>
      <c r="F43" s="103">
        <v>3</v>
      </c>
      <c r="G43" s="103"/>
      <c r="H43" s="103">
        <v>1</v>
      </c>
      <c r="I43" s="103"/>
    </row>
    <row r="44" spans="2:9" ht="15">
      <c r="B44" s="75">
        <v>44733</v>
      </c>
      <c r="C44" s="13">
        <v>7</v>
      </c>
      <c r="D44" s="103">
        <v>4</v>
      </c>
      <c r="E44" s="103"/>
      <c r="F44" s="103">
        <v>1</v>
      </c>
      <c r="G44" s="103"/>
      <c r="H44" s="103">
        <v>2</v>
      </c>
      <c r="I44" s="103"/>
    </row>
    <row r="45" spans="2:9" ht="15">
      <c r="B45" s="75">
        <v>44734</v>
      </c>
      <c r="C45" s="13">
        <v>6</v>
      </c>
      <c r="D45" s="103">
        <v>5</v>
      </c>
      <c r="E45" s="103"/>
      <c r="F45" s="103">
        <v>0</v>
      </c>
      <c r="G45" s="103"/>
      <c r="H45" s="103">
        <v>1</v>
      </c>
      <c r="I45" s="103"/>
    </row>
    <row r="46" spans="2:9" ht="15">
      <c r="B46" s="75">
        <v>44735</v>
      </c>
      <c r="C46" s="13">
        <v>6</v>
      </c>
      <c r="D46" s="103">
        <v>4</v>
      </c>
      <c r="E46" s="103"/>
      <c r="F46" s="103">
        <v>2</v>
      </c>
      <c r="G46" s="103"/>
      <c r="H46" s="103">
        <v>0</v>
      </c>
      <c r="I46" s="103"/>
    </row>
    <row r="47" spans="2:9" ht="15">
      <c r="B47" s="75">
        <v>44736</v>
      </c>
      <c r="C47" s="13">
        <v>6</v>
      </c>
      <c r="D47" s="103">
        <v>5</v>
      </c>
      <c r="E47" s="103"/>
      <c r="F47" s="103">
        <v>1</v>
      </c>
      <c r="G47" s="103"/>
      <c r="H47" s="103">
        <v>0</v>
      </c>
      <c r="I47" s="103"/>
    </row>
    <row r="48" spans="2:9" ht="15">
      <c r="B48" s="87">
        <v>44737</v>
      </c>
      <c r="C48" s="91"/>
      <c r="D48" s="175"/>
      <c r="E48" s="175"/>
      <c r="F48" s="175"/>
      <c r="G48" s="175"/>
      <c r="H48" s="175"/>
      <c r="I48" s="175"/>
    </row>
    <row r="49" spans="2:9" ht="15">
      <c r="B49" s="87">
        <v>44738</v>
      </c>
      <c r="C49" s="77"/>
      <c r="D49" s="94"/>
      <c r="E49" s="95"/>
      <c r="F49" s="94"/>
      <c r="G49" s="95"/>
      <c r="H49" s="94"/>
      <c r="I49" s="176"/>
    </row>
    <row r="50" spans="2:9" ht="15">
      <c r="B50" s="75">
        <v>44739</v>
      </c>
      <c r="C50" s="13">
        <v>6</v>
      </c>
      <c r="D50" s="103">
        <v>3</v>
      </c>
      <c r="E50" s="103"/>
      <c r="F50" s="103">
        <v>2</v>
      </c>
      <c r="G50" s="103"/>
      <c r="H50" s="103">
        <v>1</v>
      </c>
      <c r="I50" s="103"/>
    </row>
    <row r="51" spans="2:9" ht="15">
      <c r="B51" s="92">
        <v>44740</v>
      </c>
      <c r="C51" s="13">
        <v>7</v>
      </c>
      <c r="D51" s="103">
        <v>4</v>
      </c>
      <c r="E51" s="103"/>
      <c r="F51" s="103">
        <v>2</v>
      </c>
      <c r="G51" s="103"/>
      <c r="H51" s="103">
        <v>1</v>
      </c>
      <c r="I51" s="103"/>
    </row>
    <row r="52" spans="2:9" ht="15">
      <c r="B52" s="92">
        <v>44741</v>
      </c>
      <c r="C52" s="13">
        <v>6</v>
      </c>
      <c r="D52" s="103">
        <v>4</v>
      </c>
      <c r="E52" s="103"/>
      <c r="F52" s="103">
        <v>2</v>
      </c>
      <c r="G52" s="103"/>
      <c r="H52" s="103">
        <v>0</v>
      </c>
      <c r="I52" s="103"/>
    </row>
    <row r="53" spans="2:9" ht="15">
      <c r="B53" s="92">
        <v>44742</v>
      </c>
      <c r="C53" s="13">
        <v>6</v>
      </c>
      <c r="D53" s="103">
        <v>3</v>
      </c>
      <c r="E53" s="103"/>
      <c r="F53" s="103">
        <v>3</v>
      </c>
      <c r="G53" s="103"/>
      <c r="H53" s="103">
        <v>0</v>
      </c>
      <c r="I53" s="103"/>
    </row>
    <row r="54" spans="2:9" ht="15.75" thickBot="1">
      <c r="B54" s="75"/>
      <c r="C54" s="18"/>
      <c r="D54" s="165"/>
      <c r="E54" s="166"/>
      <c r="F54" s="165"/>
      <c r="G54" s="166"/>
      <c r="H54" s="165"/>
      <c r="I54" s="177"/>
    </row>
    <row r="55" spans="2:9" ht="15.75" thickBot="1">
      <c r="B55" s="28" t="s">
        <v>25</v>
      </c>
      <c r="C55" s="56">
        <f>SUM(C24:C54)</f>
        <v>147</v>
      </c>
      <c r="D55" s="138">
        <f>SUM(D24:D54)</f>
        <v>68</v>
      </c>
      <c r="E55" s="139"/>
      <c r="F55" s="138">
        <f>SUM(F24:F54)</f>
        <v>66</v>
      </c>
      <c r="G55" s="139"/>
      <c r="H55" s="128">
        <f>SUM(H24:H54)</f>
        <v>13</v>
      </c>
      <c r="I55" s="129"/>
    </row>
    <row r="56" spans="2:9" ht="15">
      <c r="B56" s="6"/>
      <c r="C56" s="6"/>
      <c r="D56" s="135"/>
      <c r="E56" s="135"/>
      <c r="F56" s="135"/>
      <c r="G56" s="135"/>
      <c r="H56" s="6"/>
      <c r="I56" s="6"/>
    </row>
    <row r="57" spans="2:9" ht="15">
      <c r="B57" s="6"/>
      <c r="C57" s="6"/>
      <c r="D57" s="6"/>
      <c r="E57" s="6"/>
      <c r="F57" s="135"/>
      <c r="G57" s="135"/>
      <c r="H57" s="6"/>
      <c r="I57" s="6"/>
    </row>
    <row r="58" spans="2:9" ht="15">
      <c r="B58" s="6"/>
      <c r="C58" s="6"/>
      <c r="D58" s="6"/>
      <c r="E58" s="6"/>
      <c r="F58" s="135"/>
      <c r="G58" s="135"/>
      <c r="H58" s="6"/>
      <c r="I58" s="6"/>
    </row>
    <row r="59" spans="2:9" ht="15">
      <c r="B59" s="6"/>
      <c r="C59" s="6"/>
      <c r="D59" s="6"/>
      <c r="E59" s="6"/>
      <c r="F59" s="135"/>
      <c r="G59" s="135"/>
      <c r="H59" s="6"/>
      <c r="I59" s="6"/>
    </row>
    <row r="60" spans="2:9" ht="15.75" thickBot="1">
      <c r="B60" s="6"/>
      <c r="C60" s="6"/>
      <c r="D60" s="6"/>
      <c r="E60" s="6"/>
      <c r="F60" s="135"/>
      <c r="G60" s="135"/>
      <c r="H60" s="6"/>
      <c r="I60" s="6"/>
    </row>
    <row r="61" spans="2:9" ht="15.75">
      <c r="B61" s="37" t="s">
        <v>31</v>
      </c>
      <c r="C61" s="38"/>
      <c r="D61" s="39"/>
      <c r="E61" s="40"/>
      <c r="F61" s="118" t="s">
        <v>28</v>
      </c>
      <c r="G61" s="119"/>
      <c r="H61" s="119"/>
      <c r="I61" s="120"/>
    </row>
    <row r="62" spans="2:9" ht="15">
      <c r="B62" s="41"/>
      <c r="C62" s="42"/>
      <c r="D62" s="42"/>
      <c r="E62" s="42"/>
      <c r="F62" s="136" t="s">
        <v>32</v>
      </c>
      <c r="G62" s="137"/>
      <c r="H62" s="104" t="s">
        <v>3</v>
      </c>
      <c r="I62" s="105"/>
    </row>
    <row r="63" spans="2:9" ht="15">
      <c r="B63" s="35" t="s">
        <v>29</v>
      </c>
      <c r="C63" s="13">
        <v>62</v>
      </c>
      <c r="D63" s="123">
        <v>0</v>
      </c>
      <c r="E63" s="124"/>
      <c r="F63" s="102">
        <v>34</v>
      </c>
      <c r="G63" s="103"/>
      <c r="H63" s="108">
        <v>28</v>
      </c>
      <c r="I63" s="109"/>
    </row>
    <row r="64" spans="2:9" ht="15">
      <c r="B64" s="35" t="s">
        <v>30</v>
      </c>
      <c r="C64" s="13">
        <v>188</v>
      </c>
      <c r="D64" s="123">
        <v>0</v>
      </c>
      <c r="E64" s="124"/>
      <c r="F64" s="102">
        <v>0</v>
      </c>
      <c r="G64" s="103"/>
      <c r="H64" s="108">
        <v>0</v>
      </c>
      <c r="I64" s="109"/>
    </row>
    <row r="65" spans="2:9" ht="15.75" thickBot="1">
      <c r="B65" s="36" t="s">
        <v>15</v>
      </c>
      <c r="C65" s="34">
        <v>0</v>
      </c>
      <c r="D65" s="121">
        <v>0</v>
      </c>
      <c r="E65" s="122"/>
      <c r="F65" s="100">
        <v>0</v>
      </c>
      <c r="G65" s="101"/>
      <c r="H65" s="106">
        <v>0</v>
      </c>
      <c r="I65" s="107"/>
    </row>
    <row r="66" spans="2:9" ht="15.75" thickBot="1">
      <c r="B66" s="43" t="s">
        <v>33</v>
      </c>
      <c r="C66" s="44">
        <f>SUM(C63:C65)</f>
        <v>250</v>
      </c>
      <c r="D66" s="96">
        <v>0</v>
      </c>
      <c r="E66" s="97"/>
      <c r="F66" s="98">
        <f>SUM(F63:F65)</f>
        <v>34</v>
      </c>
      <c r="G66" s="99"/>
      <c r="H66" s="98">
        <f>SUM(H63:H65)</f>
        <v>28</v>
      </c>
      <c r="I66" s="99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  <row r="75" spans="2:9" ht="15">
      <c r="B75" s="6"/>
      <c r="C75" s="6"/>
      <c r="D75" s="6"/>
      <c r="E75" s="6"/>
      <c r="F75" s="6"/>
      <c r="G75" s="6"/>
      <c r="H75" s="6"/>
      <c r="I75" s="6"/>
    </row>
    <row r="76" spans="2:9" ht="15">
      <c r="B76" s="6"/>
      <c r="C76" s="6"/>
      <c r="D76" s="6"/>
      <c r="E76" s="6"/>
      <c r="F76" s="6"/>
      <c r="G76" s="6"/>
      <c r="H76" s="6"/>
      <c r="I76" s="6"/>
    </row>
    <row r="77" spans="2:9" ht="15">
      <c r="B77" s="6"/>
      <c r="C77" s="6"/>
      <c r="D77" s="6"/>
      <c r="E77" s="6"/>
      <c r="F77" s="6"/>
      <c r="G77" s="6"/>
      <c r="H77" s="6"/>
      <c r="I77" s="6"/>
    </row>
    <row r="78" spans="2:9" ht="15">
      <c r="B78" s="6"/>
      <c r="C78" s="6"/>
      <c r="D78" s="6"/>
      <c r="E78" s="6"/>
      <c r="F78" s="6"/>
      <c r="G78" s="6"/>
      <c r="H78" s="6"/>
      <c r="I78" s="6"/>
    </row>
    <row r="79" spans="2:9" ht="15">
      <c r="B79" s="6"/>
      <c r="C79" s="6"/>
      <c r="D79" s="6"/>
      <c r="E79" s="6"/>
      <c r="F79" s="6"/>
      <c r="G79" s="6"/>
      <c r="H79" s="6"/>
      <c r="I79" s="6"/>
    </row>
    <row r="80" spans="2:9" ht="15">
      <c r="B80" s="6"/>
      <c r="C80" s="6"/>
      <c r="D80" s="6"/>
      <c r="E80" s="6"/>
      <c r="F80" s="6"/>
      <c r="G80" s="6"/>
      <c r="H80" s="6"/>
      <c r="I80" s="6"/>
    </row>
    <row r="81" spans="2:9" ht="15">
      <c r="B81" s="6"/>
      <c r="C81" s="6"/>
      <c r="D81" s="6"/>
      <c r="E81" s="6"/>
      <c r="F81" s="6"/>
      <c r="G81" s="6"/>
      <c r="H81" s="6"/>
      <c r="I81" s="6"/>
    </row>
  </sheetData>
  <sheetProtection/>
  <mergeCells count="144"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20:G20"/>
    <mergeCell ref="B22:I22"/>
    <mergeCell ref="D23:E23"/>
    <mergeCell ref="F23:G23"/>
    <mergeCell ref="H23:I23"/>
    <mergeCell ref="B14:I14"/>
    <mergeCell ref="C15:D15"/>
    <mergeCell ref="E15:F15"/>
    <mergeCell ref="H15:I15"/>
    <mergeCell ref="C16:D16"/>
    <mergeCell ref="E16:F16"/>
    <mergeCell ref="H16:I16"/>
    <mergeCell ref="D30:E30"/>
    <mergeCell ref="F30:G30"/>
    <mergeCell ref="H30:I30"/>
    <mergeCell ref="D31:E31"/>
    <mergeCell ref="F31:G31"/>
    <mergeCell ref="H31:I31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4:E34"/>
    <mergeCell ref="F34:G34"/>
    <mergeCell ref="H34:I34"/>
    <mergeCell ref="D39:E39"/>
    <mergeCell ref="F39:G39"/>
    <mergeCell ref="H39:I39"/>
    <mergeCell ref="D32:E32"/>
    <mergeCell ref="F32:G32"/>
    <mergeCell ref="H32:I32"/>
    <mergeCell ref="D33:E33"/>
    <mergeCell ref="F33:G33"/>
    <mergeCell ref="H33:I33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54:E54"/>
    <mergeCell ref="F54:G54"/>
    <mergeCell ref="H54:I54"/>
    <mergeCell ref="D55:E55"/>
    <mergeCell ref="F55:G55"/>
    <mergeCell ref="H55:I55"/>
    <mergeCell ref="D50:E50"/>
    <mergeCell ref="F50:G50"/>
    <mergeCell ref="H50:I50"/>
    <mergeCell ref="D53:E53"/>
    <mergeCell ref="F53:G53"/>
    <mergeCell ref="H53:I53"/>
    <mergeCell ref="D52:E52"/>
    <mergeCell ref="F52:G52"/>
    <mergeCell ref="H52:I52"/>
    <mergeCell ref="D44:E44"/>
    <mergeCell ref="F44:G44"/>
    <mergeCell ref="H44:I44"/>
    <mergeCell ref="D45:E45"/>
    <mergeCell ref="F45:G45"/>
    <mergeCell ref="H45:I45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65:E65"/>
    <mergeCell ref="F65:G65"/>
    <mergeCell ref="H65:I65"/>
    <mergeCell ref="D66:E66"/>
    <mergeCell ref="F66:G66"/>
    <mergeCell ref="H66:I66"/>
    <mergeCell ref="D56:E56"/>
    <mergeCell ref="F56:G56"/>
    <mergeCell ref="F63:G63"/>
    <mergeCell ref="H63:I63"/>
    <mergeCell ref="D64:E64"/>
    <mergeCell ref="F64:G64"/>
    <mergeCell ref="H64:I64"/>
    <mergeCell ref="F57:G57"/>
    <mergeCell ref="F58:G58"/>
    <mergeCell ref="F59:G59"/>
    <mergeCell ref="F60:G60"/>
    <mergeCell ref="F61:I61"/>
    <mergeCell ref="F62:G62"/>
    <mergeCell ref="H62:I62"/>
    <mergeCell ref="D63:E63"/>
  </mergeCells>
  <printOptions/>
  <pageMargins left="0.511811024" right="0.511811024" top="0.787401575" bottom="0.787401575" header="0.31496062" footer="0.31496062"/>
  <pageSetup horizontalDpi="600" verticalDpi="600" orientation="portrait" paperSize="9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M74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44743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57">
        <f>D12</f>
        <v>45</v>
      </c>
    </row>
    <row r="9" spans="2:9" ht="15">
      <c r="B9" s="31" t="s">
        <v>14</v>
      </c>
      <c r="C9" s="9" t="s">
        <v>3</v>
      </c>
      <c r="D9" s="13">
        <v>42</v>
      </c>
      <c r="E9" s="108">
        <v>7</v>
      </c>
      <c r="F9" s="127"/>
      <c r="G9" s="144" t="s">
        <v>18</v>
      </c>
      <c r="H9" s="145"/>
      <c r="I9" s="58">
        <f>D9/SUM(D9:E9)</f>
        <v>0.8571428571428571</v>
      </c>
    </row>
    <row r="10" spans="2:9" ht="15">
      <c r="B10" s="31" t="s">
        <v>12</v>
      </c>
      <c r="C10" s="9" t="s">
        <v>4</v>
      </c>
      <c r="D10" s="13">
        <v>3</v>
      </c>
      <c r="E10" s="108">
        <v>6</v>
      </c>
      <c r="F10" s="127"/>
      <c r="G10" s="144" t="s">
        <v>17</v>
      </c>
      <c r="H10" s="145"/>
      <c r="I10" s="58">
        <f>D10/(D10+E10)</f>
        <v>0.3333333333333333</v>
      </c>
    </row>
    <row r="11" spans="2:11" ht="15">
      <c r="B11" s="45" t="s">
        <v>34</v>
      </c>
      <c r="C11" s="9" t="s">
        <v>15</v>
      </c>
      <c r="D11" s="13">
        <v>0</v>
      </c>
      <c r="E11" s="108">
        <v>0</v>
      </c>
      <c r="F11" s="127"/>
      <c r="G11" s="142" t="s">
        <v>50</v>
      </c>
      <c r="H11" s="143"/>
      <c r="I11" s="58">
        <v>0</v>
      </c>
      <c r="K11" t="s">
        <v>49</v>
      </c>
    </row>
    <row r="12" spans="2:9" ht="15">
      <c r="B12" s="61">
        <f>D55</f>
        <v>58</v>
      </c>
      <c r="C12" s="54" t="s">
        <v>36</v>
      </c>
      <c r="D12" s="16">
        <f>SUM(D9:D11)</f>
        <v>45</v>
      </c>
      <c r="E12" s="151">
        <f>SUM(E9:E11)</f>
        <v>13</v>
      </c>
      <c r="F12" s="152"/>
      <c r="G12" s="153" t="s">
        <v>19</v>
      </c>
      <c r="H12" s="154"/>
      <c r="I12" s="59">
        <f>D12/SUM(D12:E12)</f>
        <v>0.7758620689655172</v>
      </c>
    </row>
    <row r="13" spans="2:9" ht="15.75" thickBot="1">
      <c r="B13" s="6"/>
      <c r="C13" s="6"/>
      <c r="D13" s="6"/>
      <c r="E13" s="50"/>
      <c r="F13" s="6"/>
      <c r="G13" s="6"/>
      <c r="H13" s="6"/>
      <c r="I13" s="6"/>
    </row>
    <row r="14" spans="2:9" ht="16.5" thickBot="1">
      <c r="B14" s="146" t="s">
        <v>5</v>
      </c>
      <c r="C14" s="114"/>
      <c r="D14" s="114"/>
      <c r="E14" s="114"/>
      <c r="F14" s="114"/>
      <c r="G14" s="114"/>
      <c r="H14" s="114"/>
      <c r="I14" s="115"/>
    </row>
    <row r="15" spans="2:13" ht="75" customHeight="1">
      <c r="B15" s="15" t="s">
        <v>6</v>
      </c>
      <c r="C15" s="147" t="s">
        <v>20</v>
      </c>
      <c r="D15" s="149"/>
      <c r="E15" s="147" t="s">
        <v>51</v>
      </c>
      <c r="F15" s="148"/>
      <c r="G15" s="10" t="s">
        <v>7</v>
      </c>
      <c r="H15" s="155" t="s">
        <v>8</v>
      </c>
      <c r="I15" s="155"/>
      <c r="M15">
        <f>4</f>
        <v>4</v>
      </c>
    </row>
    <row r="16" spans="2:9" ht="15">
      <c r="B16" s="16">
        <f>F55</f>
        <v>63</v>
      </c>
      <c r="C16" s="103">
        <v>5</v>
      </c>
      <c r="D16" s="103"/>
      <c r="E16" s="103">
        <v>24</v>
      </c>
      <c r="F16" s="103"/>
      <c r="G16" s="13">
        <v>27</v>
      </c>
      <c r="H16" s="103">
        <v>7</v>
      </c>
      <c r="I16" s="103"/>
    </row>
    <row r="17" spans="2:9" ht="15">
      <c r="B17" s="51">
        <f>C17+E17+G17+H17</f>
        <v>1</v>
      </c>
      <c r="C17" s="156">
        <f>C16/B16</f>
        <v>0.07936507936507936</v>
      </c>
      <c r="D17" s="156"/>
      <c r="E17" s="156">
        <f>E16/B16</f>
        <v>0.38095238095238093</v>
      </c>
      <c r="F17" s="156"/>
      <c r="G17" s="51">
        <f>G16/B16</f>
        <v>0.42857142857142855</v>
      </c>
      <c r="H17" s="156">
        <f>H16/B16</f>
        <v>0.1111111111111111</v>
      </c>
      <c r="I17" s="156"/>
    </row>
    <row r="18" spans="2:9" ht="15">
      <c r="B18" s="6"/>
      <c r="C18" s="6"/>
      <c r="D18" s="6"/>
      <c r="E18" s="11"/>
      <c r="F18" s="11"/>
      <c r="G18" s="6"/>
      <c r="H18" s="6"/>
      <c r="I18" s="6"/>
    </row>
    <row r="19" spans="2:9" ht="15.75" thickBot="1">
      <c r="B19" s="6"/>
      <c r="C19" s="6"/>
      <c r="D19" s="6"/>
      <c r="E19" s="6"/>
      <c r="F19" s="6"/>
      <c r="G19" s="6"/>
      <c r="H19" s="6"/>
      <c r="I19" s="6"/>
    </row>
    <row r="20" spans="2:9" ht="15.75" thickBot="1">
      <c r="B20" s="116" t="s">
        <v>27</v>
      </c>
      <c r="C20" s="117"/>
      <c r="D20" s="117"/>
      <c r="E20" s="117"/>
      <c r="F20" s="117"/>
      <c r="G20" s="117"/>
      <c r="H20" s="60">
        <v>2</v>
      </c>
      <c r="I20" s="52">
        <f>H20/SUM(D12:E12)</f>
        <v>0.034482758620689655</v>
      </c>
    </row>
    <row r="21" spans="2:9" ht="15.75" thickBot="1">
      <c r="B21" s="6"/>
      <c r="C21" s="6"/>
      <c r="D21" s="6"/>
      <c r="E21" s="6"/>
      <c r="F21" s="6"/>
      <c r="G21" s="6"/>
      <c r="H21" s="6"/>
      <c r="I21" s="6"/>
    </row>
    <row r="22" spans="2:9" ht="18.75" thickBot="1">
      <c r="B22" s="157" t="s">
        <v>9</v>
      </c>
      <c r="C22" s="158"/>
      <c r="D22" s="158"/>
      <c r="E22" s="158"/>
      <c r="F22" s="158"/>
      <c r="G22" s="158"/>
      <c r="H22" s="158"/>
      <c r="I22" s="158"/>
    </row>
    <row r="23" spans="2:9" ht="16.5" thickBot="1">
      <c r="B23" s="12" t="s">
        <v>10</v>
      </c>
      <c r="C23" s="12" t="s">
        <v>11</v>
      </c>
      <c r="D23" s="163" t="s">
        <v>12</v>
      </c>
      <c r="E23" s="164"/>
      <c r="F23" s="161" t="s">
        <v>24</v>
      </c>
      <c r="G23" s="162"/>
      <c r="H23" s="159" t="s">
        <v>13</v>
      </c>
      <c r="I23" s="160"/>
    </row>
    <row r="24" spans="2:9" ht="15">
      <c r="B24" s="17">
        <v>44743</v>
      </c>
      <c r="C24" s="18">
        <v>6</v>
      </c>
      <c r="D24" s="108">
        <v>4</v>
      </c>
      <c r="E24" s="127"/>
      <c r="F24" s="108">
        <v>2</v>
      </c>
      <c r="G24" s="127"/>
      <c r="H24" s="108">
        <v>0</v>
      </c>
      <c r="I24" s="127"/>
    </row>
    <row r="25" spans="2:9" ht="15">
      <c r="B25" s="17">
        <v>44744</v>
      </c>
      <c r="C25" s="77"/>
      <c r="D25" s="94"/>
      <c r="E25" s="95"/>
      <c r="F25" s="94"/>
      <c r="G25" s="95"/>
      <c r="H25" s="94"/>
      <c r="I25" s="95"/>
    </row>
    <row r="26" spans="2:9" ht="15">
      <c r="B26" s="17">
        <v>44745</v>
      </c>
      <c r="C26" s="77"/>
      <c r="D26" s="94"/>
      <c r="E26" s="95"/>
      <c r="F26" s="94"/>
      <c r="G26" s="95"/>
      <c r="H26" s="94"/>
      <c r="I26" s="95"/>
    </row>
    <row r="27" spans="2:9" ht="15">
      <c r="B27" s="17">
        <v>44746</v>
      </c>
      <c r="C27" s="18">
        <v>6</v>
      </c>
      <c r="D27" s="108">
        <v>3</v>
      </c>
      <c r="E27" s="127"/>
      <c r="F27" s="108">
        <v>1</v>
      </c>
      <c r="G27" s="127"/>
      <c r="H27" s="108">
        <v>2</v>
      </c>
      <c r="I27" s="127"/>
    </row>
    <row r="28" spans="2:9" ht="15">
      <c r="B28" s="17">
        <v>44747</v>
      </c>
      <c r="C28" s="18">
        <v>6</v>
      </c>
      <c r="D28" s="108">
        <v>4</v>
      </c>
      <c r="E28" s="127"/>
      <c r="F28" s="108">
        <v>2</v>
      </c>
      <c r="G28" s="127"/>
      <c r="H28" s="108">
        <v>0</v>
      </c>
      <c r="I28" s="127"/>
    </row>
    <row r="29" spans="2:9" ht="15">
      <c r="B29" s="17">
        <v>44748</v>
      </c>
      <c r="C29" s="18">
        <v>7</v>
      </c>
      <c r="D29" s="108">
        <v>1</v>
      </c>
      <c r="E29" s="127"/>
      <c r="F29" s="108">
        <v>6</v>
      </c>
      <c r="G29" s="127"/>
      <c r="H29" s="108">
        <v>0</v>
      </c>
      <c r="I29" s="127"/>
    </row>
    <row r="30" spans="2:9" ht="15">
      <c r="B30" s="17">
        <v>44749</v>
      </c>
      <c r="C30" s="18">
        <v>6</v>
      </c>
      <c r="D30" s="108">
        <v>4</v>
      </c>
      <c r="E30" s="127"/>
      <c r="F30" s="108">
        <v>2</v>
      </c>
      <c r="G30" s="127"/>
      <c r="H30" s="108">
        <v>0</v>
      </c>
      <c r="I30" s="127"/>
    </row>
    <row r="31" spans="2:9" ht="15">
      <c r="B31" s="17">
        <v>44750</v>
      </c>
      <c r="C31" s="18">
        <v>6</v>
      </c>
      <c r="D31" s="108">
        <v>3</v>
      </c>
      <c r="E31" s="127"/>
      <c r="F31" s="108">
        <v>2</v>
      </c>
      <c r="G31" s="127"/>
      <c r="H31" s="108">
        <v>1</v>
      </c>
      <c r="I31" s="127"/>
    </row>
    <row r="32" spans="2:9" ht="15">
      <c r="B32" s="17">
        <v>44751</v>
      </c>
      <c r="C32" s="77"/>
      <c r="D32" s="94"/>
      <c r="E32" s="95"/>
      <c r="F32" s="94"/>
      <c r="G32" s="95"/>
      <c r="H32" s="94"/>
      <c r="I32" s="95"/>
    </row>
    <row r="33" spans="2:9" ht="15">
      <c r="B33" s="17">
        <v>44752</v>
      </c>
      <c r="C33" s="77"/>
      <c r="D33" s="94"/>
      <c r="E33" s="95"/>
      <c r="F33" s="94"/>
      <c r="G33" s="95"/>
      <c r="H33" s="94"/>
      <c r="I33" s="95"/>
    </row>
    <row r="34" spans="2:9" ht="15">
      <c r="B34" s="17">
        <v>44753</v>
      </c>
      <c r="C34" s="18">
        <v>7</v>
      </c>
      <c r="D34" s="108">
        <v>3</v>
      </c>
      <c r="E34" s="127"/>
      <c r="F34" s="108">
        <v>2</v>
      </c>
      <c r="G34" s="127"/>
      <c r="H34" s="108">
        <v>2</v>
      </c>
      <c r="I34" s="127"/>
    </row>
    <row r="35" spans="2:9" ht="15">
      <c r="B35" s="17">
        <v>44754</v>
      </c>
      <c r="C35" s="18">
        <v>7</v>
      </c>
      <c r="D35" s="108">
        <v>2</v>
      </c>
      <c r="E35" s="127"/>
      <c r="F35" s="108">
        <v>5</v>
      </c>
      <c r="G35" s="127"/>
      <c r="H35" s="108">
        <v>0</v>
      </c>
      <c r="I35" s="127"/>
    </row>
    <row r="36" spans="2:9" ht="15">
      <c r="B36" s="17">
        <v>44755</v>
      </c>
      <c r="C36" s="18">
        <v>6</v>
      </c>
      <c r="D36" s="108">
        <v>3</v>
      </c>
      <c r="E36" s="127"/>
      <c r="F36" s="108">
        <v>2</v>
      </c>
      <c r="G36" s="127"/>
      <c r="H36" s="108">
        <v>1</v>
      </c>
      <c r="I36" s="127"/>
    </row>
    <row r="37" spans="2:9" ht="15">
      <c r="B37" s="17">
        <v>44756</v>
      </c>
      <c r="C37" s="18">
        <v>6</v>
      </c>
      <c r="D37" s="108">
        <v>4</v>
      </c>
      <c r="E37" s="127"/>
      <c r="F37" s="108">
        <v>2</v>
      </c>
      <c r="G37" s="127"/>
      <c r="H37" s="108">
        <v>0</v>
      </c>
      <c r="I37" s="127"/>
    </row>
    <row r="38" spans="2:9" ht="15">
      <c r="B38" s="17">
        <v>44757</v>
      </c>
      <c r="C38" s="18">
        <v>6</v>
      </c>
      <c r="D38" s="108">
        <v>4</v>
      </c>
      <c r="E38" s="127"/>
      <c r="F38" s="108">
        <v>1</v>
      </c>
      <c r="G38" s="127"/>
      <c r="H38" s="108">
        <v>1</v>
      </c>
      <c r="I38" s="127"/>
    </row>
    <row r="39" spans="2:9" ht="15">
      <c r="B39" s="17">
        <v>44758</v>
      </c>
      <c r="C39" s="77"/>
      <c r="D39" s="94"/>
      <c r="E39" s="95"/>
      <c r="F39" s="94"/>
      <c r="G39" s="95"/>
      <c r="H39" s="94"/>
      <c r="I39" s="95"/>
    </row>
    <row r="40" spans="2:9" ht="15">
      <c r="B40" s="17">
        <v>44759</v>
      </c>
      <c r="C40" s="77"/>
      <c r="D40" s="94"/>
      <c r="E40" s="95"/>
      <c r="F40" s="94"/>
      <c r="G40" s="95"/>
      <c r="H40" s="94"/>
      <c r="I40" s="95"/>
    </row>
    <row r="41" spans="2:9" ht="15">
      <c r="B41" s="17">
        <v>44760</v>
      </c>
      <c r="C41" s="18">
        <v>7</v>
      </c>
      <c r="D41" s="108">
        <v>1</v>
      </c>
      <c r="E41" s="127"/>
      <c r="F41" s="108">
        <v>5</v>
      </c>
      <c r="G41" s="127"/>
      <c r="H41" s="108">
        <v>1</v>
      </c>
      <c r="I41" s="127"/>
    </row>
    <row r="42" spans="2:9" ht="15">
      <c r="B42" s="17">
        <v>44761</v>
      </c>
      <c r="C42" s="18">
        <v>7</v>
      </c>
      <c r="D42" s="108">
        <v>3</v>
      </c>
      <c r="E42" s="127"/>
      <c r="F42" s="108">
        <v>4</v>
      </c>
      <c r="G42" s="127"/>
      <c r="H42" s="108">
        <v>0</v>
      </c>
      <c r="I42" s="127"/>
    </row>
    <row r="43" spans="2:9" ht="15">
      <c r="B43" s="17">
        <v>44762</v>
      </c>
      <c r="C43" s="18">
        <v>6</v>
      </c>
      <c r="D43" s="108">
        <v>2</v>
      </c>
      <c r="E43" s="127"/>
      <c r="F43" s="108">
        <v>4</v>
      </c>
      <c r="G43" s="127"/>
      <c r="H43" s="108">
        <v>0</v>
      </c>
      <c r="I43" s="127"/>
    </row>
    <row r="44" spans="2:9" ht="15">
      <c r="B44" s="17">
        <v>44763</v>
      </c>
      <c r="C44" s="18">
        <v>6</v>
      </c>
      <c r="D44" s="108">
        <v>4</v>
      </c>
      <c r="E44" s="127"/>
      <c r="F44" s="108">
        <v>2</v>
      </c>
      <c r="G44" s="127"/>
      <c r="H44" s="108">
        <v>0</v>
      </c>
      <c r="I44" s="127"/>
    </row>
    <row r="45" spans="2:9" ht="15">
      <c r="B45" s="17">
        <v>44764</v>
      </c>
      <c r="C45" s="18">
        <v>7</v>
      </c>
      <c r="D45" s="108">
        <v>2</v>
      </c>
      <c r="E45" s="127"/>
      <c r="F45" s="108">
        <v>5</v>
      </c>
      <c r="G45" s="127"/>
      <c r="H45" s="108">
        <v>0</v>
      </c>
      <c r="I45" s="127"/>
    </row>
    <row r="46" spans="2:9" ht="15">
      <c r="B46" s="17">
        <v>44765</v>
      </c>
      <c r="C46" s="77"/>
      <c r="D46" s="94"/>
      <c r="E46" s="95"/>
      <c r="F46" s="94"/>
      <c r="G46" s="95"/>
      <c r="H46" s="94"/>
      <c r="I46" s="95"/>
    </row>
    <row r="47" spans="2:9" ht="15">
      <c r="B47" s="17">
        <v>44766</v>
      </c>
      <c r="C47" s="77"/>
      <c r="D47" s="94"/>
      <c r="E47" s="95"/>
      <c r="F47" s="94"/>
      <c r="G47" s="95"/>
      <c r="H47" s="94"/>
      <c r="I47" s="95"/>
    </row>
    <row r="48" spans="2:9" ht="15">
      <c r="B48" s="17">
        <v>44767</v>
      </c>
      <c r="C48" s="18">
        <v>6</v>
      </c>
      <c r="D48" s="108">
        <v>3</v>
      </c>
      <c r="E48" s="127"/>
      <c r="F48" s="108">
        <v>2</v>
      </c>
      <c r="G48" s="127"/>
      <c r="H48" s="108">
        <v>1</v>
      </c>
      <c r="I48" s="127"/>
    </row>
    <row r="49" spans="2:9" ht="15">
      <c r="B49" s="17">
        <v>44768</v>
      </c>
      <c r="C49" s="18">
        <v>6</v>
      </c>
      <c r="D49" s="108">
        <v>2</v>
      </c>
      <c r="E49" s="127"/>
      <c r="F49" s="108">
        <v>3</v>
      </c>
      <c r="G49" s="127"/>
      <c r="H49" s="108">
        <v>1</v>
      </c>
      <c r="I49" s="127"/>
    </row>
    <row r="50" spans="2:9" ht="15">
      <c r="B50" s="17">
        <v>44769</v>
      </c>
      <c r="C50" s="18">
        <v>7</v>
      </c>
      <c r="D50" s="108">
        <v>3</v>
      </c>
      <c r="E50" s="127"/>
      <c r="F50" s="108">
        <v>2</v>
      </c>
      <c r="G50" s="127"/>
      <c r="H50" s="108">
        <v>2</v>
      </c>
      <c r="I50" s="127"/>
    </row>
    <row r="51" spans="2:9" ht="15">
      <c r="B51" s="17">
        <v>44770</v>
      </c>
      <c r="C51" s="18">
        <v>6</v>
      </c>
      <c r="D51" s="108">
        <v>2</v>
      </c>
      <c r="E51" s="127"/>
      <c r="F51" s="108">
        <v>4</v>
      </c>
      <c r="G51" s="127"/>
      <c r="H51" s="108">
        <v>0</v>
      </c>
      <c r="I51" s="127"/>
    </row>
    <row r="52" spans="2:9" ht="15">
      <c r="B52" s="17">
        <v>44771</v>
      </c>
      <c r="C52" s="18">
        <v>6</v>
      </c>
      <c r="D52" s="108">
        <v>1</v>
      </c>
      <c r="E52" s="127"/>
      <c r="F52" s="108">
        <v>5</v>
      </c>
      <c r="G52" s="127"/>
      <c r="H52" s="108">
        <v>0</v>
      </c>
      <c r="I52" s="127"/>
    </row>
    <row r="53" spans="2:9" ht="15">
      <c r="B53" s="17">
        <v>44772</v>
      </c>
      <c r="C53" s="18"/>
      <c r="D53" s="108"/>
      <c r="E53" s="127"/>
      <c r="F53" s="108"/>
      <c r="G53" s="127"/>
      <c r="H53" s="108"/>
      <c r="I53" s="127"/>
    </row>
    <row r="54" spans="2:9" ht="15.75" thickBot="1">
      <c r="B54" s="17">
        <v>44773</v>
      </c>
      <c r="C54" s="18"/>
      <c r="D54" s="108"/>
      <c r="E54" s="127"/>
      <c r="F54" s="108"/>
      <c r="G54" s="127"/>
      <c r="H54" s="108"/>
      <c r="I54" s="127"/>
    </row>
    <row r="55" spans="2:9" ht="15.75" thickBot="1">
      <c r="B55" s="28" t="s">
        <v>25</v>
      </c>
      <c r="C55" s="56">
        <f>SUM(C24:C54)</f>
        <v>133</v>
      </c>
      <c r="D55" s="128">
        <f>SUM(D24:D54)</f>
        <v>58</v>
      </c>
      <c r="E55" s="129"/>
      <c r="F55" s="128">
        <f>SUM(F24:F54)</f>
        <v>63</v>
      </c>
      <c r="G55" s="129"/>
      <c r="H55" s="128">
        <f>SUM(H24:H54)</f>
        <v>12</v>
      </c>
      <c r="I55" s="129"/>
    </row>
    <row r="58" ht="15.75" thickBot="1"/>
    <row r="59" spans="2:9" ht="15.75">
      <c r="B59" s="37" t="s">
        <v>31</v>
      </c>
      <c r="C59" s="38"/>
      <c r="D59" s="39"/>
      <c r="E59" s="40"/>
      <c r="F59" s="62" t="s">
        <v>28</v>
      </c>
      <c r="G59" s="63"/>
      <c r="H59" s="63"/>
      <c r="I59" s="64"/>
    </row>
    <row r="60" spans="2:9" ht="15">
      <c r="B60" s="41"/>
      <c r="C60" s="42"/>
      <c r="D60" s="42"/>
      <c r="E60" s="42"/>
      <c r="F60" s="185" t="s">
        <v>32</v>
      </c>
      <c r="G60" s="104"/>
      <c r="H60" s="104" t="s">
        <v>3</v>
      </c>
      <c r="I60" s="105"/>
    </row>
    <row r="61" spans="2:9" ht="15">
      <c r="B61" s="35" t="s">
        <v>29</v>
      </c>
      <c r="C61" s="13">
        <v>73</v>
      </c>
      <c r="D61" s="124">
        <v>0</v>
      </c>
      <c r="E61" s="181"/>
      <c r="F61" s="184">
        <v>21</v>
      </c>
      <c r="G61" s="127"/>
      <c r="H61" s="108">
        <v>52</v>
      </c>
      <c r="I61" s="109"/>
    </row>
    <row r="62" spans="2:9" ht="15">
      <c r="B62" s="35" t="s">
        <v>30</v>
      </c>
      <c r="C62" s="13">
        <v>0</v>
      </c>
      <c r="D62" s="124">
        <v>0</v>
      </c>
      <c r="E62" s="181"/>
      <c r="F62" s="184">
        <v>0</v>
      </c>
      <c r="G62" s="127"/>
      <c r="H62" s="108">
        <v>0</v>
      </c>
      <c r="I62" s="109"/>
    </row>
    <row r="63" spans="2:9" ht="15.75" thickBot="1">
      <c r="B63" s="36" t="s">
        <v>15</v>
      </c>
      <c r="C63" s="34">
        <v>0</v>
      </c>
      <c r="D63" s="179">
        <v>0</v>
      </c>
      <c r="E63" s="180"/>
      <c r="F63" s="182">
        <v>0</v>
      </c>
      <c r="G63" s="183"/>
      <c r="H63" s="108">
        <v>0</v>
      </c>
      <c r="I63" s="109"/>
    </row>
    <row r="64" spans="2:9" ht="15.75" thickBot="1">
      <c r="B64" s="43" t="s">
        <v>33</v>
      </c>
      <c r="C64" s="44">
        <f>SUM(C61:C63)</f>
        <v>73</v>
      </c>
      <c r="D64" s="96">
        <f>SUM(D61:D63)</f>
        <v>0</v>
      </c>
      <c r="E64" s="178"/>
      <c r="F64" s="98">
        <f>SUM(F61:F63)</f>
        <v>21</v>
      </c>
      <c r="G64" s="99"/>
      <c r="H64" s="98">
        <f>SUM(H61:H63)</f>
        <v>52</v>
      </c>
      <c r="I64" s="99"/>
    </row>
    <row r="65" spans="2:9" ht="15">
      <c r="B65" s="6"/>
      <c r="C65" s="6"/>
      <c r="D65" s="6"/>
      <c r="E65" s="6"/>
      <c r="F65" s="6"/>
      <c r="G65" s="6"/>
      <c r="H65" s="6"/>
      <c r="I65" s="6"/>
    </row>
    <row r="66" spans="2:9" ht="15">
      <c r="B66" s="6"/>
      <c r="C66" s="6"/>
      <c r="D66" s="6"/>
      <c r="E66" s="6"/>
      <c r="F66" s="6"/>
      <c r="G66" s="6"/>
      <c r="H66" s="6"/>
      <c r="I66" s="6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</sheetData>
  <sheetProtection/>
  <mergeCells count="137">
    <mergeCell ref="D44:E44"/>
    <mergeCell ref="F44:G44"/>
    <mergeCell ref="H44:I44"/>
    <mergeCell ref="D43:E43"/>
    <mergeCell ref="F43:G43"/>
    <mergeCell ref="H43:I43"/>
    <mergeCell ref="H63:I63"/>
    <mergeCell ref="H64:I64"/>
    <mergeCell ref="F64:G64"/>
    <mergeCell ref="D64:E64"/>
    <mergeCell ref="D63:E63"/>
    <mergeCell ref="D62:E62"/>
    <mergeCell ref="D61:E61"/>
    <mergeCell ref="H62:I62"/>
    <mergeCell ref="F63:G63"/>
    <mergeCell ref="F62:G62"/>
    <mergeCell ref="F61:G61"/>
    <mergeCell ref="H60:I60"/>
    <mergeCell ref="F60:G60"/>
    <mergeCell ref="H61:I61"/>
    <mergeCell ref="F55:G55"/>
    <mergeCell ref="D55:E55"/>
    <mergeCell ref="D46:E46"/>
    <mergeCell ref="F46:G46"/>
    <mergeCell ref="E10:F10"/>
    <mergeCell ref="G10:H10"/>
    <mergeCell ref="E11:F11"/>
    <mergeCell ref="G11:H11"/>
    <mergeCell ref="E12:F12"/>
    <mergeCell ref="G12:H12"/>
    <mergeCell ref="B20:G20"/>
    <mergeCell ref="B22:I22"/>
    <mergeCell ref="D23:E23"/>
    <mergeCell ref="F23:G23"/>
    <mergeCell ref="H23:I23"/>
    <mergeCell ref="D26:E26"/>
    <mergeCell ref="F26:G26"/>
    <mergeCell ref="H26:I26"/>
    <mergeCell ref="D27:E27"/>
    <mergeCell ref="F27:G27"/>
    <mergeCell ref="H27:I27"/>
    <mergeCell ref="D24:E24"/>
    <mergeCell ref="F24:G24"/>
    <mergeCell ref="B3:I3"/>
    <mergeCell ref="B4:I4"/>
    <mergeCell ref="B7:I7"/>
    <mergeCell ref="E8:F8"/>
    <mergeCell ref="E9:F9"/>
    <mergeCell ref="G9:H9"/>
    <mergeCell ref="C17:D17"/>
    <mergeCell ref="E17:F17"/>
    <mergeCell ref="H17:I17"/>
    <mergeCell ref="B14:I14"/>
    <mergeCell ref="C15:D15"/>
    <mergeCell ref="E15:F15"/>
    <mergeCell ref="H15:I15"/>
    <mergeCell ref="C16:D16"/>
    <mergeCell ref="E16:F16"/>
    <mergeCell ref="H16:I16"/>
    <mergeCell ref="H24:I24"/>
    <mergeCell ref="D25:E25"/>
    <mergeCell ref="F25:G25"/>
    <mergeCell ref="H25:I25"/>
    <mergeCell ref="D34:E34"/>
    <mergeCell ref="F34:G34"/>
    <mergeCell ref="H34:I34"/>
    <mergeCell ref="D38:E38"/>
    <mergeCell ref="F38:G38"/>
    <mergeCell ref="H38:I38"/>
    <mergeCell ref="D28:E28"/>
    <mergeCell ref="F28:G28"/>
    <mergeCell ref="H28:I28"/>
    <mergeCell ref="D33:E33"/>
    <mergeCell ref="F33:G33"/>
    <mergeCell ref="H33:I33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5:E35"/>
    <mergeCell ref="F35:G35"/>
    <mergeCell ref="H35:I35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42:E42"/>
    <mergeCell ref="F42:G42"/>
    <mergeCell ref="H42:I42"/>
    <mergeCell ref="D40:E40"/>
    <mergeCell ref="F40:G40"/>
    <mergeCell ref="H40:I40"/>
    <mergeCell ref="D41:E41"/>
    <mergeCell ref="F41:G41"/>
    <mergeCell ref="H41:I41"/>
    <mergeCell ref="H46:I46"/>
    <mergeCell ref="D47:E47"/>
    <mergeCell ref="F47:G47"/>
    <mergeCell ref="H47:I47"/>
    <mergeCell ref="D45:E45"/>
    <mergeCell ref="F45:G45"/>
    <mergeCell ref="H45:I45"/>
    <mergeCell ref="D48:E48"/>
    <mergeCell ref="F48:G48"/>
    <mergeCell ref="H48:I48"/>
    <mergeCell ref="H55:I55"/>
    <mergeCell ref="D49:E49"/>
    <mergeCell ref="F49:G49"/>
    <mergeCell ref="H49:I49"/>
    <mergeCell ref="D54:E54"/>
    <mergeCell ref="F54:G54"/>
    <mergeCell ref="H54:I54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K75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44774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57">
        <f>D12</f>
        <v>67</v>
      </c>
    </row>
    <row r="9" spans="2:9" ht="15">
      <c r="B9" s="31" t="s">
        <v>14</v>
      </c>
      <c r="C9" s="9" t="s">
        <v>3</v>
      </c>
      <c r="D9" s="13">
        <v>58</v>
      </c>
      <c r="E9" s="108">
        <v>5</v>
      </c>
      <c r="F9" s="127"/>
      <c r="G9" s="144" t="s">
        <v>18</v>
      </c>
      <c r="H9" s="145"/>
      <c r="I9" s="58">
        <f>D9/SUM(D9:E9)</f>
        <v>0.9206349206349206</v>
      </c>
    </row>
    <row r="10" spans="2:9" ht="15">
      <c r="B10" s="31" t="s">
        <v>12</v>
      </c>
      <c r="C10" s="9" t="s">
        <v>4</v>
      </c>
      <c r="D10" s="13">
        <v>9</v>
      </c>
      <c r="E10" s="108">
        <v>6</v>
      </c>
      <c r="F10" s="127"/>
      <c r="G10" s="144" t="s">
        <v>17</v>
      </c>
      <c r="H10" s="145"/>
      <c r="I10" s="58">
        <f>D10/(D10+E10)</f>
        <v>0.6</v>
      </c>
    </row>
    <row r="11" spans="2:11" ht="15">
      <c r="B11" s="45" t="s">
        <v>34</v>
      </c>
      <c r="C11" s="9" t="s">
        <v>15</v>
      </c>
      <c r="D11" s="13"/>
      <c r="E11" s="108"/>
      <c r="F11" s="127"/>
      <c r="G11" s="142" t="s">
        <v>50</v>
      </c>
      <c r="H11" s="143"/>
      <c r="I11" s="58">
        <v>0</v>
      </c>
      <c r="K11" t="s">
        <v>49</v>
      </c>
    </row>
    <row r="12" spans="2:9" ht="15">
      <c r="B12" s="61">
        <f>D56</f>
        <v>78</v>
      </c>
      <c r="C12" s="54" t="s">
        <v>36</v>
      </c>
      <c r="D12" s="16">
        <f>SUM(D9:D11)</f>
        <v>67</v>
      </c>
      <c r="E12" s="151">
        <f>SUM(E9:E11)</f>
        <v>11</v>
      </c>
      <c r="F12" s="152"/>
      <c r="G12" s="153" t="s">
        <v>19</v>
      </c>
      <c r="H12" s="154"/>
      <c r="I12" s="59">
        <f>D12/SUM(D12:E12)</f>
        <v>0.8589743589743589</v>
      </c>
    </row>
    <row r="13" spans="2:9" ht="15.75" thickBot="1">
      <c r="B13" s="6"/>
      <c r="C13" s="6"/>
      <c r="D13" s="6"/>
      <c r="E13" s="50"/>
      <c r="F13" s="6"/>
      <c r="G13" s="6"/>
      <c r="H13" s="6"/>
      <c r="I13" s="6"/>
    </row>
    <row r="14" spans="2:9" ht="16.5" thickBot="1">
      <c r="B14" s="146" t="s">
        <v>5</v>
      </c>
      <c r="C14" s="114"/>
      <c r="D14" s="114"/>
      <c r="E14" s="114"/>
      <c r="F14" s="114"/>
      <c r="G14" s="114"/>
      <c r="H14" s="114"/>
      <c r="I14" s="115"/>
    </row>
    <row r="15" spans="2:9" ht="7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</row>
    <row r="16" spans="2:9" ht="15">
      <c r="B16" s="16">
        <f>F56</f>
        <v>48</v>
      </c>
      <c r="C16" s="103">
        <f>1+1</f>
        <v>2</v>
      </c>
      <c r="D16" s="103"/>
      <c r="E16" s="103">
        <f>10+13</f>
        <v>23</v>
      </c>
      <c r="F16" s="103"/>
      <c r="G16" s="13">
        <f>4+17+2</f>
        <v>23</v>
      </c>
      <c r="H16" s="103"/>
      <c r="I16" s="103"/>
    </row>
    <row r="17" spans="2:9" ht="15">
      <c r="B17" s="51">
        <f>C17+E17+G17+H17</f>
        <v>1</v>
      </c>
      <c r="C17" s="156">
        <f>C16/B16</f>
        <v>0.041666666666666664</v>
      </c>
      <c r="D17" s="156"/>
      <c r="E17" s="156">
        <f>E16/B16</f>
        <v>0.4791666666666667</v>
      </c>
      <c r="F17" s="156"/>
      <c r="G17" s="51">
        <f>G16/B16</f>
        <v>0.4791666666666667</v>
      </c>
      <c r="H17" s="156">
        <f>H16/B16</f>
        <v>0</v>
      </c>
      <c r="I17" s="156"/>
    </row>
    <row r="18" spans="2:9" ht="15">
      <c r="B18" s="6"/>
      <c r="C18" s="6"/>
      <c r="D18" s="6"/>
      <c r="E18" s="11"/>
      <c r="F18" s="11"/>
      <c r="G18" s="6"/>
      <c r="H18" s="6"/>
      <c r="I18" s="6"/>
    </row>
    <row r="19" spans="2:9" ht="15.75" thickBot="1">
      <c r="B19" s="6"/>
      <c r="C19" s="6"/>
      <c r="D19" s="6"/>
      <c r="E19" s="6"/>
      <c r="F19" s="6"/>
      <c r="G19" s="6"/>
      <c r="H19" s="6"/>
      <c r="I19" s="6"/>
    </row>
    <row r="20" spans="2:9" ht="15.75" thickBot="1">
      <c r="B20" s="116" t="s">
        <v>27</v>
      </c>
      <c r="C20" s="117"/>
      <c r="D20" s="117"/>
      <c r="E20" s="117"/>
      <c r="F20" s="117"/>
      <c r="G20" s="117"/>
      <c r="H20" s="60">
        <v>0</v>
      </c>
      <c r="I20" s="52">
        <f>H20/SUM(D12:E12)</f>
        <v>0</v>
      </c>
    </row>
    <row r="21" spans="2:9" ht="15.75" thickBot="1">
      <c r="B21" s="6"/>
      <c r="C21" s="6"/>
      <c r="D21" s="6"/>
      <c r="E21" s="6"/>
      <c r="F21" s="6"/>
      <c r="G21" s="6"/>
      <c r="H21" s="6"/>
      <c r="I21" s="6"/>
    </row>
    <row r="22" spans="2:9" ht="18.75" thickBot="1">
      <c r="B22" s="157" t="s">
        <v>9</v>
      </c>
      <c r="C22" s="158"/>
      <c r="D22" s="158"/>
      <c r="E22" s="158"/>
      <c r="F22" s="158"/>
      <c r="G22" s="158"/>
      <c r="H22" s="158"/>
      <c r="I22" s="158"/>
    </row>
    <row r="23" spans="2:9" ht="16.5" thickBot="1">
      <c r="B23" s="12" t="s">
        <v>10</v>
      </c>
      <c r="C23" s="12" t="s">
        <v>11</v>
      </c>
      <c r="D23" s="163" t="s">
        <v>12</v>
      </c>
      <c r="E23" s="164"/>
      <c r="F23" s="161" t="s">
        <v>24</v>
      </c>
      <c r="G23" s="162"/>
      <c r="H23" s="159" t="s">
        <v>13</v>
      </c>
      <c r="I23" s="160"/>
    </row>
    <row r="24" spans="2:9" ht="15">
      <c r="B24" s="17">
        <v>44774</v>
      </c>
      <c r="C24" s="18">
        <v>6</v>
      </c>
      <c r="D24" s="108">
        <v>2</v>
      </c>
      <c r="E24" s="127"/>
      <c r="F24" s="108">
        <v>3</v>
      </c>
      <c r="G24" s="127"/>
      <c r="H24" s="108">
        <v>1</v>
      </c>
      <c r="I24" s="127"/>
    </row>
    <row r="25" spans="2:9" ht="15">
      <c r="B25" s="17">
        <v>44775</v>
      </c>
      <c r="C25" s="18">
        <v>6</v>
      </c>
      <c r="D25" s="108">
        <v>4</v>
      </c>
      <c r="E25" s="127"/>
      <c r="F25" s="108">
        <v>1</v>
      </c>
      <c r="G25" s="127"/>
      <c r="H25" s="108">
        <v>1</v>
      </c>
      <c r="I25" s="127"/>
    </row>
    <row r="26" spans="2:9" ht="15">
      <c r="B26" s="17">
        <v>44776</v>
      </c>
      <c r="C26" s="18">
        <v>6</v>
      </c>
      <c r="D26" s="108">
        <v>3</v>
      </c>
      <c r="E26" s="127"/>
      <c r="F26" s="108">
        <v>1</v>
      </c>
      <c r="G26" s="127"/>
      <c r="H26" s="108">
        <v>2</v>
      </c>
      <c r="I26" s="127"/>
    </row>
    <row r="27" spans="2:9" ht="15">
      <c r="B27" s="17">
        <v>44777</v>
      </c>
      <c r="C27" s="18">
        <v>7</v>
      </c>
      <c r="D27" s="108">
        <v>5</v>
      </c>
      <c r="E27" s="127"/>
      <c r="F27" s="108">
        <v>2</v>
      </c>
      <c r="G27" s="127"/>
      <c r="H27" s="108">
        <v>0</v>
      </c>
      <c r="I27" s="127"/>
    </row>
    <row r="28" spans="2:9" ht="15">
      <c r="B28" s="17">
        <v>44778</v>
      </c>
      <c r="C28" s="18">
        <v>6</v>
      </c>
      <c r="D28" s="108">
        <v>2</v>
      </c>
      <c r="E28" s="127"/>
      <c r="F28" s="108">
        <v>3</v>
      </c>
      <c r="G28" s="127"/>
      <c r="H28" s="108">
        <v>1</v>
      </c>
      <c r="I28" s="127"/>
    </row>
    <row r="29" spans="2:9" ht="15">
      <c r="B29" s="17">
        <v>44779</v>
      </c>
      <c r="C29" s="77"/>
      <c r="D29" s="94"/>
      <c r="E29" s="95"/>
      <c r="F29" s="94"/>
      <c r="G29" s="95"/>
      <c r="H29" s="94"/>
      <c r="I29" s="95"/>
    </row>
    <row r="30" spans="2:9" ht="15">
      <c r="B30" s="17">
        <v>44780</v>
      </c>
      <c r="C30" s="77"/>
      <c r="D30" s="94"/>
      <c r="E30" s="95"/>
      <c r="F30" s="94"/>
      <c r="G30" s="95"/>
      <c r="H30" s="94"/>
      <c r="I30" s="95"/>
    </row>
    <row r="31" spans="2:9" ht="15">
      <c r="B31" s="17">
        <v>44781</v>
      </c>
      <c r="C31" s="18">
        <v>6</v>
      </c>
      <c r="D31" s="108">
        <v>3</v>
      </c>
      <c r="E31" s="127"/>
      <c r="F31" s="108">
        <v>3</v>
      </c>
      <c r="G31" s="127"/>
      <c r="H31" s="108">
        <v>0</v>
      </c>
      <c r="I31" s="127"/>
    </row>
    <row r="32" spans="2:9" ht="15">
      <c r="B32" s="17">
        <v>44782</v>
      </c>
      <c r="C32" s="18">
        <v>6</v>
      </c>
      <c r="D32" s="108">
        <v>4</v>
      </c>
      <c r="E32" s="127"/>
      <c r="F32" s="108">
        <v>1</v>
      </c>
      <c r="G32" s="127"/>
      <c r="H32" s="108">
        <v>1</v>
      </c>
      <c r="I32" s="127"/>
    </row>
    <row r="33" spans="2:9" ht="15">
      <c r="B33" s="17">
        <v>44783</v>
      </c>
      <c r="C33" s="18">
        <v>6</v>
      </c>
      <c r="D33" s="108">
        <v>4</v>
      </c>
      <c r="E33" s="127"/>
      <c r="F33" s="108">
        <v>0</v>
      </c>
      <c r="G33" s="127"/>
      <c r="H33" s="108">
        <v>2</v>
      </c>
      <c r="I33" s="127"/>
    </row>
    <row r="34" spans="2:9" ht="15">
      <c r="B34" s="17">
        <v>44784</v>
      </c>
      <c r="C34" s="18">
        <v>6</v>
      </c>
      <c r="D34" s="108">
        <v>3</v>
      </c>
      <c r="E34" s="127"/>
      <c r="F34" s="108">
        <v>3</v>
      </c>
      <c r="G34" s="127"/>
      <c r="H34" s="108">
        <v>0</v>
      </c>
      <c r="I34" s="127"/>
    </row>
    <row r="35" spans="2:9" ht="15">
      <c r="B35" s="17">
        <v>44785</v>
      </c>
      <c r="C35" s="18">
        <v>7</v>
      </c>
      <c r="D35" s="108">
        <v>4</v>
      </c>
      <c r="E35" s="127"/>
      <c r="F35" s="108">
        <v>3</v>
      </c>
      <c r="G35" s="127"/>
      <c r="H35" s="108">
        <v>0</v>
      </c>
      <c r="I35" s="127"/>
    </row>
    <row r="36" spans="2:9" ht="15">
      <c r="B36" s="17">
        <v>44786</v>
      </c>
      <c r="C36" s="77"/>
      <c r="D36" s="94"/>
      <c r="E36" s="95"/>
      <c r="F36" s="94"/>
      <c r="G36" s="95"/>
      <c r="H36" s="94"/>
      <c r="I36" s="95"/>
    </row>
    <row r="37" spans="2:9" ht="15">
      <c r="B37" s="17">
        <v>44787</v>
      </c>
      <c r="C37" s="77"/>
      <c r="D37" s="94"/>
      <c r="E37" s="95"/>
      <c r="F37" s="94"/>
      <c r="G37" s="95"/>
      <c r="H37" s="94"/>
      <c r="I37" s="95"/>
    </row>
    <row r="38" spans="2:9" ht="15">
      <c r="B38" s="17">
        <v>44788</v>
      </c>
      <c r="C38" s="18">
        <v>6</v>
      </c>
      <c r="D38" s="108">
        <v>3</v>
      </c>
      <c r="E38" s="127"/>
      <c r="F38" s="108">
        <v>3</v>
      </c>
      <c r="G38" s="127"/>
      <c r="H38" s="108">
        <v>0</v>
      </c>
      <c r="I38" s="127"/>
    </row>
    <row r="39" spans="2:9" ht="15">
      <c r="B39" s="17">
        <v>44789</v>
      </c>
      <c r="C39" s="18">
        <v>5</v>
      </c>
      <c r="D39" s="108">
        <v>1</v>
      </c>
      <c r="E39" s="127"/>
      <c r="F39" s="108">
        <v>4</v>
      </c>
      <c r="G39" s="127"/>
      <c r="H39" s="108">
        <v>0</v>
      </c>
      <c r="I39" s="127"/>
    </row>
    <row r="40" spans="2:9" ht="15">
      <c r="B40" s="17">
        <v>44790</v>
      </c>
      <c r="C40" s="18">
        <v>5</v>
      </c>
      <c r="D40" s="108">
        <v>3</v>
      </c>
      <c r="E40" s="127"/>
      <c r="F40" s="108">
        <v>2</v>
      </c>
      <c r="G40" s="127"/>
      <c r="H40" s="108">
        <v>0</v>
      </c>
      <c r="I40" s="127"/>
    </row>
    <row r="41" spans="2:9" ht="15">
      <c r="B41" s="17">
        <v>44791</v>
      </c>
      <c r="C41" s="18">
        <v>6</v>
      </c>
      <c r="D41" s="108">
        <v>1</v>
      </c>
      <c r="E41" s="127"/>
      <c r="F41" s="108">
        <v>4</v>
      </c>
      <c r="G41" s="127"/>
      <c r="H41" s="108">
        <v>1</v>
      </c>
      <c r="I41" s="127"/>
    </row>
    <row r="42" spans="2:9" ht="15">
      <c r="B42" s="17">
        <v>44792</v>
      </c>
      <c r="C42" s="18">
        <v>6</v>
      </c>
      <c r="D42" s="108">
        <v>3</v>
      </c>
      <c r="E42" s="127"/>
      <c r="F42" s="108">
        <v>3</v>
      </c>
      <c r="G42" s="127"/>
      <c r="H42" s="108">
        <v>0</v>
      </c>
      <c r="I42" s="127"/>
    </row>
    <row r="43" spans="2:9" ht="15">
      <c r="B43" s="17">
        <v>44793</v>
      </c>
      <c r="C43" s="77"/>
      <c r="D43" s="94"/>
      <c r="E43" s="95"/>
      <c r="F43" s="94"/>
      <c r="G43" s="95"/>
      <c r="H43" s="94"/>
      <c r="I43" s="95"/>
    </row>
    <row r="44" spans="2:9" ht="15">
      <c r="B44" s="17">
        <v>44794</v>
      </c>
      <c r="C44" s="77"/>
      <c r="D44" s="94"/>
      <c r="E44" s="95"/>
      <c r="F44" s="94"/>
      <c r="G44" s="95"/>
      <c r="H44" s="94"/>
      <c r="I44" s="95"/>
    </row>
    <row r="45" spans="2:9" ht="15">
      <c r="B45" s="17">
        <v>44795</v>
      </c>
      <c r="C45" s="18">
        <v>6</v>
      </c>
      <c r="D45" s="108">
        <v>3</v>
      </c>
      <c r="E45" s="127"/>
      <c r="F45" s="108">
        <v>3</v>
      </c>
      <c r="G45" s="127"/>
      <c r="H45" s="108">
        <v>0</v>
      </c>
      <c r="I45" s="127"/>
    </row>
    <row r="46" spans="2:9" ht="15">
      <c r="B46" s="17">
        <v>44796</v>
      </c>
      <c r="C46" s="18">
        <v>6</v>
      </c>
      <c r="D46" s="108">
        <v>5</v>
      </c>
      <c r="E46" s="127"/>
      <c r="F46" s="108">
        <v>1</v>
      </c>
      <c r="G46" s="127"/>
      <c r="H46" s="108">
        <v>0</v>
      </c>
      <c r="I46" s="127"/>
    </row>
    <row r="47" spans="2:9" ht="15">
      <c r="B47" s="17">
        <v>44797</v>
      </c>
      <c r="C47" s="18">
        <v>6</v>
      </c>
      <c r="D47" s="108">
        <v>4</v>
      </c>
      <c r="E47" s="127"/>
      <c r="F47" s="108">
        <v>0</v>
      </c>
      <c r="G47" s="127"/>
      <c r="H47" s="108">
        <v>2</v>
      </c>
      <c r="I47" s="127"/>
    </row>
    <row r="48" spans="2:9" ht="15">
      <c r="B48" s="17">
        <v>44798</v>
      </c>
      <c r="C48" s="18">
        <v>6</v>
      </c>
      <c r="D48" s="108">
        <v>5</v>
      </c>
      <c r="E48" s="127"/>
      <c r="F48" s="108">
        <v>1</v>
      </c>
      <c r="G48" s="127"/>
      <c r="H48" s="108">
        <v>0</v>
      </c>
      <c r="I48" s="127"/>
    </row>
    <row r="49" spans="2:9" ht="15">
      <c r="B49" s="17">
        <v>44799</v>
      </c>
      <c r="C49" s="18">
        <v>6</v>
      </c>
      <c r="D49" s="108">
        <v>4</v>
      </c>
      <c r="E49" s="127"/>
      <c r="F49" s="108">
        <v>2</v>
      </c>
      <c r="G49" s="127"/>
      <c r="H49" s="108">
        <v>0</v>
      </c>
      <c r="I49" s="127"/>
    </row>
    <row r="50" spans="2:9" ht="15">
      <c r="B50" s="17">
        <v>44800</v>
      </c>
      <c r="C50" s="77"/>
      <c r="D50" s="94"/>
      <c r="E50" s="95"/>
      <c r="F50" s="94"/>
      <c r="G50" s="95"/>
      <c r="H50" s="94"/>
      <c r="I50" s="95"/>
    </row>
    <row r="51" spans="2:9" ht="15">
      <c r="B51" s="17">
        <v>44801</v>
      </c>
      <c r="C51" s="77"/>
      <c r="D51" s="94"/>
      <c r="E51" s="95"/>
      <c r="F51" s="94"/>
      <c r="G51" s="95"/>
      <c r="H51" s="94"/>
      <c r="I51" s="95"/>
    </row>
    <row r="52" spans="2:9" ht="15">
      <c r="B52" s="17">
        <v>44802</v>
      </c>
      <c r="C52" s="18">
        <v>6</v>
      </c>
      <c r="D52" s="108">
        <v>3</v>
      </c>
      <c r="E52" s="127"/>
      <c r="F52" s="108">
        <v>3</v>
      </c>
      <c r="G52" s="127"/>
      <c r="H52" s="108">
        <v>0</v>
      </c>
      <c r="I52" s="127"/>
    </row>
    <row r="53" spans="2:9" ht="15">
      <c r="B53" s="17">
        <v>44803</v>
      </c>
      <c r="C53" s="18">
        <v>6</v>
      </c>
      <c r="D53" s="108">
        <v>5</v>
      </c>
      <c r="E53" s="127"/>
      <c r="F53" s="108">
        <v>1</v>
      </c>
      <c r="G53" s="127"/>
      <c r="H53" s="108">
        <v>0</v>
      </c>
      <c r="I53" s="127"/>
    </row>
    <row r="54" spans="2:9" ht="15">
      <c r="B54" s="17">
        <v>44804</v>
      </c>
      <c r="C54" s="18">
        <v>6</v>
      </c>
      <c r="D54" s="108">
        <v>4</v>
      </c>
      <c r="E54" s="127"/>
      <c r="F54" s="108">
        <v>1</v>
      </c>
      <c r="G54" s="127"/>
      <c r="H54" s="108">
        <v>1</v>
      </c>
      <c r="I54" s="127"/>
    </row>
    <row r="55" spans="2:9" ht="15.75" thickBot="1">
      <c r="B55" s="17"/>
      <c r="C55" s="18"/>
      <c r="D55" s="108"/>
      <c r="E55" s="127"/>
      <c r="F55" s="108"/>
      <c r="G55" s="127"/>
      <c r="H55" s="108"/>
      <c r="I55" s="127"/>
    </row>
    <row r="56" spans="2:9" ht="15.75" thickBot="1">
      <c r="B56" s="28" t="s">
        <v>25</v>
      </c>
      <c r="C56" s="56">
        <f>SUM(C24:C55)</f>
        <v>138</v>
      </c>
      <c r="D56" s="128">
        <f>SUM(D24:D55)</f>
        <v>78</v>
      </c>
      <c r="E56" s="129"/>
      <c r="F56" s="128">
        <f>SUM(F24:F55)</f>
        <v>48</v>
      </c>
      <c r="G56" s="129"/>
      <c r="H56" s="65">
        <f>SUM(H24:H55)</f>
        <v>12</v>
      </c>
      <c r="I56" s="66"/>
    </row>
    <row r="59" ht="15.75" thickBot="1"/>
    <row r="60" spans="2:9" ht="15.75">
      <c r="B60" s="37" t="s">
        <v>31</v>
      </c>
      <c r="C60" s="38"/>
      <c r="D60" s="39"/>
      <c r="E60" s="40"/>
      <c r="F60" s="62" t="s">
        <v>28</v>
      </c>
      <c r="G60" s="63"/>
      <c r="H60" s="63"/>
      <c r="I60" s="64"/>
    </row>
    <row r="61" spans="2:9" ht="15">
      <c r="B61" s="41"/>
      <c r="C61" s="42"/>
      <c r="D61" s="42"/>
      <c r="E61" s="42"/>
      <c r="F61" s="185" t="s">
        <v>32</v>
      </c>
      <c r="G61" s="104"/>
      <c r="H61" s="104" t="s">
        <v>3</v>
      </c>
      <c r="I61" s="105"/>
    </row>
    <row r="62" spans="2:9" ht="15">
      <c r="B62" s="35" t="s">
        <v>29</v>
      </c>
      <c r="C62" s="13">
        <v>0</v>
      </c>
      <c r="D62" s="124">
        <v>0</v>
      </c>
      <c r="E62" s="181"/>
      <c r="F62" s="184">
        <v>35</v>
      </c>
      <c r="G62" s="127"/>
      <c r="H62" s="108">
        <v>123</v>
      </c>
      <c r="I62" s="109"/>
    </row>
    <row r="63" spans="2:9" ht="15">
      <c r="B63" s="35" t="s">
        <v>30</v>
      </c>
      <c r="C63" s="13">
        <v>0</v>
      </c>
      <c r="D63" s="124">
        <v>0</v>
      </c>
      <c r="E63" s="181"/>
      <c r="F63" s="184">
        <v>0</v>
      </c>
      <c r="G63" s="127"/>
      <c r="H63" s="108">
        <v>0</v>
      </c>
      <c r="I63" s="109"/>
    </row>
    <row r="64" spans="2:9" ht="15.75" thickBot="1">
      <c r="B64" s="36" t="s">
        <v>15</v>
      </c>
      <c r="C64" s="34">
        <v>0</v>
      </c>
      <c r="D64" s="179">
        <v>0</v>
      </c>
      <c r="E64" s="180"/>
      <c r="F64" s="182">
        <v>0</v>
      </c>
      <c r="G64" s="183"/>
      <c r="H64" s="67">
        <v>0</v>
      </c>
      <c r="I64" s="68"/>
    </row>
    <row r="65" spans="2:9" ht="15.75" thickBot="1">
      <c r="B65" s="43" t="s">
        <v>33</v>
      </c>
      <c r="C65" s="44">
        <f>SUM(C62:C64)</f>
        <v>0</v>
      </c>
      <c r="D65" s="96">
        <f>SUM(D62:D64)</f>
        <v>0</v>
      </c>
      <c r="E65" s="178"/>
      <c r="F65" s="98">
        <f>SUM(F62:F64)</f>
        <v>35</v>
      </c>
      <c r="G65" s="99"/>
      <c r="H65" s="98">
        <f>SUM(H62:H64)</f>
        <v>123</v>
      </c>
      <c r="I65" s="99"/>
    </row>
    <row r="66" spans="2:9" ht="15">
      <c r="B66" s="6"/>
      <c r="C66" s="6"/>
      <c r="D66" s="6"/>
      <c r="E66" s="6"/>
      <c r="F66" s="6"/>
      <c r="G66" s="6"/>
      <c r="H66" s="6"/>
      <c r="I66" s="6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  <row r="73" spans="2:9" ht="15">
      <c r="B73" s="6"/>
      <c r="C73" s="6"/>
      <c r="D73" s="6"/>
      <c r="E73" s="6"/>
      <c r="F73" s="6"/>
      <c r="G73" s="6"/>
      <c r="H73" s="6"/>
      <c r="I73" s="6"/>
    </row>
    <row r="74" spans="2:9" ht="15">
      <c r="B74" s="6"/>
      <c r="C74" s="6"/>
      <c r="D74" s="6"/>
      <c r="E74" s="6"/>
      <c r="F74" s="6"/>
      <c r="G74" s="6"/>
      <c r="H74" s="6"/>
      <c r="I74" s="6"/>
    </row>
    <row r="75" spans="2:9" ht="15">
      <c r="B75" s="6"/>
      <c r="C75" s="6"/>
      <c r="D75" s="6"/>
      <c r="E75" s="6"/>
      <c r="F75" s="6"/>
      <c r="G75" s="6"/>
      <c r="H75" s="6"/>
      <c r="I75" s="6"/>
    </row>
  </sheetData>
  <sheetProtection/>
  <mergeCells count="138">
    <mergeCell ref="D64:E64"/>
    <mergeCell ref="F64:G64"/>
    <mergeCell ref="D65:E65"/>
    <mergeCell ref="F65:G65"/>
    <mergeCell ref="H65:I65"/>
    <mergeCell ref="D56:E56"/>
    <mergeCell ref="F56:G56"/>
    <mergeCell ref="F61:G61"/>
    <mergeCell ref="H61:I61"/>
    <mergeCell ref="D62:E62"/>
    <mergeCell ref="F62:G62"/>
    <mergeCell ref="H62:I62"/>
    <mergeCell ref="D54:E54"/>
    <mergeCell ref="F54:G54"/>
    <mergeCell ref="H54:I54"/>
    <mergeCell ref="D55:E55"/>
    <mergeCell ref="F55:G55"/>
    <mergeCell ref="H55:I55"/>
    <mergeCell ref="D63:E63"/>
    <mergeCell ref="F63:G63"/>
    <mergeCell ref="H63:I63"/>
    <mergeCell ref="D52:E52"/>
    <mergeCell ref="F52:G52"/>
    <mergeCell ref="H52:I52"/>
    <mergeCell ref="D53:E53"/>
    <mergeCell ref="F53:G53"/>
    <mergeCell ref="H53:I53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B22:I22"/>
    <mergeCell ref="D23:E23"/>
    <mergeCell ref="F23:G23"/>
    <mergeCell ref="H23:I23"/>
    <mergeCell ref="C16:D16"/>
    <mergeCell ref="E16:F16"/>
    <mergeCell ref="H16:I16"/>
    <mergeCell ref="E10:F10"/>
    <mergeCell ref="G10:H10"/>
    <mergeCell ref="E11:F11"/>
    <mergeCell ref="G11:H11"/>
    <mergeCell ref="E12:F12"/>
    <mergeCell ref="G12:H12"/>
    <mergeCell ref="B3:I3"/>
    <mergeCell ref="B4:I4"/>
    <mergeCell ref="B7:I7"/>
    <mergeCell ref="E8:F8"/>
    <mergeCell ref="E9:F9"/>
    <mergeCell ref="G9:H9"/>
    <mergeCell ref="B14:I14"/>
    <mergeCell ref="C15:D15"/>
    <mergeCell ref="E15:F15"/>
    <mergeCell ref="H15:I15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K72"/>
  <sheetViews>
    <sheetView showGridLines="0" zoomScalePageLayoutView="0" workbookViewId="0" topLeftCell="A4">
      <selection activeCell="I11" sqref="I11"/>
    </sheetView>
  </sheetViews>
  <sheetFormatPr defaultColWidth="9.140625" defaultRowHeight="15"/>
  <cols>
    <col min="2" max="2" width="12.7109375" style="0" customWidth="1"/>
    <col min="3" max="3" width="12.421875" style="0" customWidth="1"/>
    <col min="5" max="5" width="12.28125" style="0" customWidth="1"/>
    <col min="6" max="6" width="9.00390625" style="0" customWidth="1"/>
    <col min="7" max="7" width="33.00390625" style="0" customWidth="1"/>
    <col min="8" max="8" width="7.421875" style="0" customWidth="1"/>
    <col min="9" max="9" width="10.00390625" style="0" customWidth="1"/>
  </cols>
  <sheetData>
    <row r="2" ht="15.75" thickBot="1"/>
    <row r="3" spans="2:9" ht="27" thickBot="1">
      <c r="B3" s="110" t="s">
        <v>0</v>
      </c>
      <c r="C3" s="111"/>
      <c r="D3" s="111"/>
      <c r="E3" s="111"/>
      <c r="F3" s="111"/>
      <c r="G3" s="111"/>
      <c r="H3" s="111"/>
      <c r="I3" s="112"/>
    </row>
    <row r="4" spans="2:9" ht="24" thickBot="1">
      <c r="B4" s="130">
        <v>44805</v>
      </c>
      <c r="C4" s="131"/>
      <c r="D4" s="131"/>
      <c r="E4" s="131"/>
      <c r="F4" s="131"/>
      <c r="G4" s="131"/>
      <c r="H4" s="131"/>
      <c r="I4" s="132"/>
    </row>
    <row r="5" spans="2:9" ht="23.25">
      <c r="B5" s="6"/>
      <c r="C5" s="7"/>
      <c r="D5" s="7"/>
      <c r="E5" s="7"/>
      <c r="F5" s="7"/>
      <c r="G5" s="7"/>
      <c r="H5" s="7"/>
      <c r="I5" s="8"/>
    </row>
    <row r="6" spans="2:9" ht="15.75" thickBot="1">
      <c r="B6" s="6"/>
      <c r="C6" s="6"/>
      <c r="D6" s="6"/>
      <c r="E6" s="6"/>
      <c r="F6" s="6"/>
      <c r="G6" s="6"/>
      <c r="H6" s="6"/>
      <c r="I6" s="6"/>
    </row>
    <row r="7" spans="2:9" ht="16.5" thickBot="1">
      <c r="B7" s="113" t="s">
        <v>26</v>
      </c>
      <c r="C7" s="114"/>
      <c r="D7" s="114"/>
      <c r="E7" s="114"/>
      <c r="F7" s="114"/>
      <c r="G7" s="114"/>
      <c r="H7" s="114"/>
      <c r="I7" s="115"/>
    </row>
    <row r="8" spans="2:9" ht="15">
      <c r="B8" s="47" t="s">
        <v>23</v>
      </c>
      <c r="C8" s="32" t="s">
        <v>22</v>
      </c>
      <c r="D8" s="29" t="s">
        <v>1</v>
      </c>
      <c r="E8" s="140" t="s">
        <v>2</v>
      </c>
      <c r="F8" s="141"/>
      <c r="G8" s="33" t="s">
        <v>16</v>
      </c>
      <c r="H8" s="30"/>
      <c r="I8" s="57">
        <f>D12</f>
        <v>47</v>
      </c>
    </row>
    <row r="9" spans="2:9" ht="15">
      <c r="B9" s="31" t="s">
        <v>14</v>
      </c>
      <c r="C9" s="9" t="s">
        <v>3</v>
      </c>
      <c r="D9" s="13">
        <v>40</v>
      </c>
      <c r="E9" s="108">
        <v>5</v>
      </c>
      <c r="F9" s="127"/>
      <c r="G9" s="144" t="s">
        <v>18</v>
      </c>
      <c r="H9" s="145"/>
      <c r="I9" s="58">
        <f>D9/SUM(D9:E9)</f>
        <v>0.8888888888888888</v>
      </c>
    </row>
    <row r="10" spans="2:9" ht="15">
      <c r="B10" s="31" t="s">
        <v>12</v>
      </c>
      <c r="C10" s="9" t="s">
        <v>4</v>
      </c>
      <c r="D10" s="13">
        <v>7</v>
      </c>
      <c r="E10" s="108">
        <v>23</v>
      </c>
      <c r="F10" s="127"/>
      <c r="G10" s="144" t="s">
        <v>17</v>
      </c>
      <c r="H10" s="145"/>
      <c r="I10" s="58">
        <f>D10/(D10+E10)</f>
        <v>0.23333333333333334</v>
      </c>
    </row>
    <row r="11" spans="2:11" ht="15">
      <c r="B11" s="45" t="s">
        <v>34</v>
      </c>
      <c r="C11" s="9" t="s">
        <v>15</v>
      </c>
      <c r="D11" s="13">
        <v>0</v>
      </c>
      <c r="E11" s="108">
        <v>0</v>
      </c>
      <c r="F11" s="127"/>
      <c r="G11" s="142" t="s">
        <v>50</v>
      </c>
      <c r="H11" s="143"/>
      <c r="I11" s="58">
        <v>0</v>
      </c>
      <c r="K11" t="s">
        <v>49</v>
      </c>
    </row>
    <row r="12" spans="2:9" ht="15">
      <c r="B12" s="61">
        <f>D53</f>
        <v>75</v>
      </c>
      <c r="C12" s="54" t="s">
        <v>36</v>
      </c>
      <c r="D12" s="16">
        <f>SUM(D9:D11)</f>
        <v>47</v>
      </c>
      <c r="E12" s="151">
        <f>SUM(E9:E11)</f>
        <v>28</v>
      </c>
      <c r="F12" s="152"/>
      <c r="G12" s="153" t="s">
        <v>19</v>
      </c>
      <c r="H12" s="154"/>
      <c r="I12" s="59">
        <f>D12/SUM(D12:E12)</f>
        <v>0.6266666666666667</v>
      </c>
    </row>
    <row r="13" spans="2:9" ht="15.75" thickBot="1">
      <c r="B13" s="6"/>
      <c r="C13" s="6"/>
      <c r="D13" s="6"/>
      <c r="E13" s="50"/>
      <c r="F13" s="6"/>
      <c r="G13" s="6"/>
      <c r="H13" s="6"/>
      <c r="I13" s="6"/>
    </row>
    <row r="14" spans="2:9" ht="16.5" thickBot="1">
      <c r="B14" s="146" t="s">
        <v>5</v>
      </c>
      <c r="C14" s="114"/>
      <c r="D14" s="114"/>
      <c r="E14" s="114"/>
      <c r="F14" s="114"/>
      <c r="G14" s="114"/>
      <c r="H14" s="114"/>
      <c r="I14" s="115"/>
    </row>
    <row r="15" spans="2:9" ht="75" customHeight="1">
      <c r="B15" s="15" t="s">
        <v>6</v>
      </c>
      <c r="C15" s="147" t="s">
        <v>20</v>
      </c>
      <c r="D15" s="149"/>
      <c r="E15" s="147" t="s">
        <v>21</v>
      </c>
      <c r="F15" s="148"/>
      <c r="G15" s="10" t="s">
        <v>7</v>
      </c>
      <c r="H15" s="155" t="s">
        <v>8</v>
      </c>
      <c r="I15" s="155"/>
    </row>
    <row r="16" spans="2:9" ht="15">
      <c r="B16" s="16">
        <f>F53</f>
        <v>93</v>
      </c>
      <c r="C16" s="103">
        <f>10+1</f>
        <v>11</v>
      </c>
      <c r="D16" s="103"/>
      <c r="E16" s="103">
        <f>31+7</f>
        <v>38</v>
      </c>
      <c r="F16" s="103"/>
      <c r="G16" s="13">
        <v>40</v>
      </c>
      <c r="H16" s="103">
        <v>4</v>
      </c>
      <c r="I16" s="103"/>
    </row>
    <row r="17" spans="2:9" ht="15">
      <c r="B17" s="51">
        <f>C17+E17+G17+H17</f>
        <v>1</v>
      </c>
      <c r="C17" s="156">
        <f>C16/B16</f>
        <v>0.11827956989247312</v>
      </c>
      <c r="D17" s="156"/>
      <c r="E17" s="156">
        <f>E16/B16</f>
        <v>0.40860215053763443</v>
      </c>
      <c r="F17" s="156"/>
      <c r="G17" s="51">
        <f>G16/B16</f>
        <v>0.43010752688172044</v>
      </c>
      <c r="H17" s="156">
        <f>H16/B16</f>
        <v>0.043010752688172046</v>
      </c>
      <c r="I17" s="156"/>
    </row>
    <row r="18" spans="2:9" ht="15">
      <c r="B18" s="6"/>
      <c r="C18" s="6"/>
      <c r="D18" s="6"/>
      <c r="E18" s="11"/>
      <c r="F18" s="11"/>
      <c r="G18" s="6"/>
      <c r="H18" s="6"/>
      <c r="I18" s="6"/>
    </row>
    <row r="19" spans="2:9" ht="15.75" thickBot="1">
      <c r="B19" s="6"/>
      <c r="C19" s="6"/>
      <c r="D19" s="6"/>
      <c r="E19" s="6"/>
      <c r="F19" s="6"/>
      <c r="G19" s="6"/>
      <c r="H19" s="6"/>
      <c r="I19" s="6"/>
    </row>
    <row r="20" spans="2:9" ht="15.75" thickBot="1">
      <c r="B20" s="116" t="s">
        <v>27</v>
      </c>
      <c r="C20" s="117"/>
      <c r="D20" s="117"/>
      <c r="E20" s="117"/>
      <c r="F20" s="117"/>
      <c r="G20" s="117"/>
      <c r="H20" s="60">
        <v>0</v>
      </c>
      <c r="I20" s="52">
        <f>H20/SUM(D12:E12)</f>
        <v>0</v>
      </c>
    </row>
    <row r="21" spans="2:9" ht="15.75" thickBot="1">
      <c r="B21" s="6"/>
      <c r="C21" s="6"/>
      <c r="D21" s="6"/>
      <c r="E21" s="6"/>
      <c r="F21" s="6"/>
      <c r="G21" s="6"/>
      <c r="H21" s="6"/>
      <c r="I21" s="6"/>
    </row>
    <row r="22" spans="2:9" ht="18.75" customHeight="1" thickBot="1">
      <c r="B22" s="12" t="s">
        <v>10</v>
      </c>
      <c r="C22" s="12" t="s">
        <v>11</v>
      </c>
      <c r="D22" s="163" t="s">
        <v>12</v>
      </c>
      <c r="E22" s="164"/>
      <c r="F22" s="161" t="s">
        <v>24</v>
      </c>
      <c r="G22" s="162"/>
      <c r="H22" s="159" t="s">
        <v>13</v>
      </c>
      <c r="I22" s="160"/>
    </row>
    <row r="23" spans="2:9" ht="16.5" customHeight="1">
      <c r="B23" s="17">
        <v>44805</v>
      </c>
      <c r="C23" s="18">
        <v>7</v>
      </c>
      <c r="D23" s="108">
        <v>2</v>
      </c>
      <c r="E23" s="127"/>
      <c r="F23" s="108">
        <v>4</v>
      </c>
      <c r="G23" s="127"/>
      <c r="H23" s="108">
        <v>1</v>
      </c>
      <c r="I23" s="127"/>
    </row>
    <row r="24" spans="2:9" ht="15">
      <c r="B24" s="17">
        <v>44806</v>
      </c>
      <c r="C24" s="18">
        <v>7</v>
      </c>
      <c r="D24" s="108">
        <v>1</v>
      </c>
      <c r="E24" s="127"/>
      <c r="F24" s="108">
        <v>5</v>
      </c>
      <c r="G24" s="127"/>
      <c r="H24" s="108">
        <v>1</v>
      </c>
      <c r="I24" s="127"/>
    </row>
    <row r="25" spans="2:9" ht="15">
      <c r="B25" s="17">
        <v>44807</v>
      </c>
      <c r="C25" s="77"/>
      <c r="D25" s="94"/>
      <c r="E25" s="95"/>
      <c r="F25" s="94"/>
      <c r="G25" s="95"/>
      <c r="H25" s="94"/>
      <c r="I25" s="95"/>
    </row>
    <row r="26" spans="2:9" ht="15">
      <c r="B26" s="17">
        <v>44808</v>
      </c>
      <c r="C26" s="77"/>
      <c r="D26" s="94"/>
      <c r="E26" s="95"/>
      <c r="F26" s="94"/>
      <c r="G26" s="95"/>
      <c r="H26" s="94"/>
      <c r="I26" s="95"/>
    </row>
    <row r="27" spans="2:9" ht="15">
      <c r="B27" s="17">
        <v>44809</v>
      </c>
      <c r="C27" s="18">
        <v>6</v>
      </c>
      <c r="D27" s="108">
        <v>3</v>
      </c>
      <c r="E27" s="127"/>
      <c r="F27" s="108">
        <v>2</v>
      </c>
      <c r="G27" s="127"/>
      <c r="H27" s="108">
        <v>1</v>
      </c>
      <c r="I27" s="127"/>
    </row>
    <row r="28" spans="2:9" ht="15">
      <c r="B28" s="17">
        <v>44810</v>
      </c>
      <c r="C28" s="18">
        <v>6</v>
      </c>
      <c r="D28" s="108">
        <v>2</v>
      </c>
      <c r="E28" s="127"/>
      <c r="F28" s="108">
        <v>4</v>
      </c>
      <c r="G28" s="127"/>
      <c r="H28" s="108">
        <v>0</v>
      </c>
      <c r="I28" s="127"/>
    </row>
    <row r="29" spans="2:9" ht="15">
      <c r="B29" s="17">
        <v>44811</v>
      </c>
      <c r="C29" s="77"/>
      <c r="D29" s="94"/>
      <c r="E29" s="95"/>
      <c r="F29" s="94"/>
      <c r="G29" s="95"/>
      <c r="H29" s="94"/>
      <c r="I29" s="95"/>
    </row>
    <row r="30" spans="2:9" ht="15">
      <c r="B30" s="17">
        <v>44812</v>
      </c>
      <c r="C30" s="18">
        <v>6</v>
      </c>
      <c r="D30" s="108">
        <v>1</v>
      </c>
      <c r="E30" s="127"/>
      <c r="F30" s="108">
        <v>5</v>
      </c>
      <c r="G30" s="127"/>
      <c r="H30" s="108">
        <v>0</v>
      </c>
      <c r="I30" s="127"/>
    </row>
    <row r="31" spans="2:9" ht="15">
      <c r="B31" s="17">
        <v>44813</v>
      </c>
      <c r="C31" s="18">
        <v>6</v>
      </c>
      <c r="D31" s="108">
        <v>2</v>
      </c>
      <c r="E31" s="127"/>
      <c r="F31" s="108">
        <v>4</v>
      </c>
      <c r="G31" s="127"/>
      <c r="H31" s="108">
        <v>0</v>
      </c>
      <c r="I31" s="127"/>
    </row>
    <row r="32" spans="2:9" ht="15">
      <c r="B32" s="17">
        <v>44814</v>
      </c>
      <c r="C32" s="77"/>
      <c r="D32" s="94"/>
      <c r="E32" s="95"/>
      <c r="F32" s="94"/>
      <c r="G32" s="95"/>
      <c r="H32" s="94"/>
      <c r="I32" s="95"/>
    </row>
    <row r="33" spans="2:9" ht="15">
      <c r="B33" s="17">
        <v>44815</v>
      </c>
      <c r="C33" s="77"/>
      <c r="D33" s="94"/>
      <c r="E33" s="95"/>
      <c r="F33" s="94"/>
      <c r="G33" s="95"/>
      <c r="H33" s="94"/>
      <c r="I33" s="95"/>
    </row>
    <row r="34" spans="2:9" ht="15">
      <c r="B34" s="17">
        <v>44816</v>
      </c>
      <c r="C34" s="18">
        <v>9</v>
      </c>
      <c r="D34" s="108">
        <v>5</v>
      </c>
      <c r="E34" s="127"/>
      <c r="F34" s="108">
        <v>4</v>
      </c>
      <c r="G34" s="127"/>
      <c r="H34" s="108">
        <v>0</v>
      </c>
      <c r="I34" s="127"/>
    </row>
    <row r="35" spans="2:9" ht="15">
      <c r="B35" s="17">
        <v>44817</v>
      </c>
      <c r="C35" s="18">
        <v>9</v>
      </c>
      <c r="D35" s="108">
        <v>3</v>
      </c>
      <c r="E35" s="127"/>
      <c r="F35" s="108">
        <v>4</v>
      </c>
      <c r="G35" s="127"/>
      <c r="H35" s="108">
        <v>2</v>
      </c>
      <c r="I35" s="127"/>
    </row>
    <row r="36" spans="2:9" ht="15">
      <c r="B36" s="17">
        <v>44818</v>
      </c>
      <c r="C36" s="18">
        <v>10</v>
      </c>
      <c r="D36" s="108">
        <v>3</v>
      </c>
      <c r="E36" s="127"/>
      <c r="F36" s="108">
        <v>4</v>
      </c>
      <c r="G36" s="127"/>
      <c r="H36" s="108">
        <v>3</v>
      </c>
      <c r="I36" s="127"/>
    </row>
    <row r="37" spans="2:9" ht="15">
      <c r="B37" s="17">
        <v>44819</v>
      </c>
      <c r="C37" s="18">
        <v>8</v>
      </c>
      <c r="D37" s="108">
        <v>3</v>
      </c>
      <c r="E37" s="127"/>
      <c r="F37" s="108">
        <v>5</v>
      </c>
      <c r="G37" s="127"/>
      <c r="H37" s="108">
        <v>0</v>
      </c>
      <c r="I37" s="127"/>
    </row>
    <row r="38" spans="2:9" ht="15">
      <c r="B38" s="17">
        <v>44820</v>
      </c>
      <c r="C38" s="18">
        <v>9</v>
      </c>
      <c r="D38" s="108">
        <v>4</v>
      </c>
      <c r="E38" s="127"/>
      <c r="F38" s="108">
        <v>5</v>
      </c>
      <c r="G38" s="127"/>
      <c r="H38" s="108">
        <v>0</v>
      </c>
      <c r="I38" s="127"/>
    </row>
    <row r="39" spans="2:9" ht="15">
      <c r="B39" s="17">
        <v>44821</v>
      </c>
      <c r="C39" s="77"/>
      <c r="D39" s="94"/>
      <c r="E39" s="95"/>
      <c r="F39" s="94"/>
      <c r="G39" s="95"/>
      <c r="H39" s="94"/>
      <c r="I39" s="95"/>
    </row>
    <row r="40" spans="2:9" ht="15">
      <c r="B40" s="17">
        <v>44822</v>
      </c>
      <c r="C40" s="77"/>
      <c r="D40" s="94"/>
      <c r="E40" s="95"/>
      <c r="F40" s="94"/>
      <c r="G40" s="95"/>
      <c r="H40" s="94"/>
      <c r="I40" s="95"/>
    </row>
    <row r="41" spans="2:9" ht="15">
      <c r="B41" s="17">
        <v>44823</v>
      </c>
      <c r="C41" s="18">
        <v>10</v>
      </c>
      <c r="D41" s="108">
        <v>6</v>
      </c>
      <c r="E41" s="127"/>
      <c r="F41" s="108">
        <v>3</v>
      </c>
      <c r="G41" s="127"/>
      <c r="H41" s="108">
        <v>1</v>
      </c>
      <c r="I41" s="127"/>
    </row>
    <row r="42" spans="2:9" ht="15">
      <c r="B42" s="17">
        <v>44824</v>
      </c>
      <c r="C42" s="18">
        <v>12</v>
      </c>
      <c r="D42" s="108">
        <v>6</v>
      </c>
      <c r="E42" s="127"/>
      <c r="F42" s="108">
        <v>5</v>
      </c>
      <c r="G42" s="127"/>
      <c r="H42" s="108">
        <v>1</v>
      </c>
      <c r="I42" s="127"/>
    </row>
    <row r="43" spans="2:9" ht="15">
      <c r="B43" s="17">
        <v>44825</v>
      </c>
      <c r="C43" s="18">
        <v>10</v>
      </c>
      <c r="D43" s="108">
        <v>4</v>
      </c>
      <c r="E43" s="127"/>
      <c r="F43" s="108">
        <v>6</v>
      </c>
      <c r="G43" s="127"/>
      <c r="H43" s="108">
        <v>0</v>
      </c>
      <c r="I43" s="127"/>
    </row>
    <row r="44" spans="2:9" ht="15">
      <c r="B44" s="17">
        <v>44826</v>
      </c>
      <c r="C44" s="18">
        <v>10</v>
      </c>
      <c r="D44" s="108">
        <v>4</v>
      </c>
      <c r="E44" s="127"/>
      <c r="F44" s="108">
        <v>4</v>
      </c>
      <c r="G44" s="127"/>
      <c r="H44" s="108">
        <v>2</v>
      </c>
      <c r="I44" s="127"/>
    </row>
    <row r="45" spans="2:9" ht="15">
      <c r="B45" s="17">
        <v>44827</v>
      </c>
      <c r="C45" s="18">
        <v>10</v>
      </c>
      <c r="D45" s="108">
        <v>5</v>
      </c>
      <c r="E45" s="127"/>
      <c r="F45" s="108">
        <v>4</v>
      </c>
      <c r="G45" s="127"/>
      <c r="H45" s="108">
        <v>1</v>
      </c>
      <c r="I45" s="127"/>
    </row>
    <row r="46" spans="2:9" ht="15">
      <c r="B46" s="17">
        <v>44828</v>
      </c>
      <c r="C46" s="77"/>
      <c r="D46" s="94"/>
      <c r="E46" s="95"/>
      <c r="F46" s="94"/>
      <c r="G46" s="95"/>
      <c r="H46" s="94"/>
      <c r="I46" s="95"/>
    </row>
    <row r="47" spans="2:9" ht="15">
      <c r="B47" s="17">
        <v>44829</v>
      </c>
      <c r="C47" s="77"/>
      <c r="D47" s="94"/>
      <c r="E47" s="95"/>
      <c r="F47" s="94"/>
      <c r="G47" s="95"/>
      <c r="H47" s="94"/>
      <c r="I47" s="95"/>
    </row>
    <row r="48" spans="2:9" ht="15">
      <c r="B48" s="17">
        <v>44830</v>
      </c>
      <c r="C48" s="18">
        <v>11</v>
      </c>
      <c r="D48" s="108">
        <v>4</v>
      </c>
      <c r="E48" s="127"/>
      <c r="F48" s="108">
        <v>5</v>
      </c>
      <c r="G48" s="127"/>
      <c r="H48" s="108">
        <v>2</v>
      </c>
      <c r="I48" s="127"/>
    </row>
    <row r="49" spans="2:9" ht="15">
      <c r="B49" s="17">
        <v>44831</v>
      </c>
      <c r="C49" s="18">
        <v>10</v>
      </c>
      <c r="D49" s="108">
        <v>8</v>
      </c>
      <c r="E49" s="127"/>
      <c r="F49" s="108">
        <v>2</v>
      </c>
      <c r="G49" s="127"/>
      <c r="H49" s="108">
        <v>0</v>
      </c>
      <c r="I49" s="127"/>
    </row>
    <row r="50" spans="2:9" ht="15">
      <c r="B50" s="17">
        <v>44832</v>
      </c>
      <c r="C50" s="18">
        <v>9</v>
      </c>
      <c r="D50" s="108">
        <v>6</v>
      </c>
      <c r="E50" s="127"/>
      <c r="F50" s="108">
        <v>3</v>
      </c>
      <c r="G50" s="127"/>
      <c r="H50" s="108">
        <v>0</v>
      </c>
      <c r="I50" s="127"/>
    </row>
    <row r="51" spans="2:9" ht="15">
      <c r="B51" s="17">
        <v>44833</v>
      </c>
      <c r="C51" s="18">
        <v>9</v>
      </c>
      <c r="D51" s="108">
        <v>2</v>
      </c>
      <c r="E51" s="127"/>
      <c r="F51" s="108">
        <v>7</v>
      </c>
      <c r="G51" s="127"/>
      <c r="H51" s="108">
        <v>0</v>
      </c>
      <c r="I51" s="127"/>
    </row>
    <row r="52" spans="2:9" ht="15.75" thickBot="1">
      <c r="B52" s="17">
        <v>44834</v>
      </c>
      <c r="C52" s="18">
        <v>10</v>
      </c>
      <c r="D52" s="108">
        <v>1</v>
      </c>
      <c r="E52" s="127"/>
      <c r="F52" s="108">
        <v>8</v>
      </c>
      <c r="G52" s="127"/>
      <c r="H52" s="108">
        <v>1</v>
      </c>
      <c r="I52" s="127"/>
    </row>
    <row r="53" spans="2:9" ht="15.75" thickBot="1">
      <c r="B53" s="28" t="s">
        <v>25</v>
      </c>
      <c r="C53" s="56">
        <f>SUM(C23:C52)</f>
        <v>184</v>
      </c>
      <c r="D53" s="128">
        <f>SUM(D23:D52)</f>
        <v>75</v>
      </c>
      <c r="E53" s="129"/>
      <c r="F53" s="128">
        <f>SUM(F23:F52)</f>
        <v>93</v>
      </c>
      <c r="G53" s="129"/>
      <c r="H53" s="128">
        <f>SUM(H23:H52)</f>
        <v>16</v>
      </c>
      <c r="I53" s="129"/>
    </row>
    <row r="56" ht="15.75" thickBot="1"/>
    <row r="57" spans="2:9" ht="15.75">
      <c r="B57" s="37" t="s">
        <v>31</v>
      </c>
      <c r="C57" s="38"/>
      <c r="D57" s="39"/>
      <c r="E57" s="40"/>
      <c r="F57" s="62" t="s">
        <v>28</v>
      </c>
      <c r="G57" s="63"/>
      <c r="H57" s="63"/>
      <c r="I57" s="64"/>
    </row>
    <row r="58" spans="2:9" ht="15">
      <c r="B58" s="41"/>
      <c r="C58" s="42"/>
      <c r="D58" s="42"/>
      <c r="E58" s="42"/>
      <c r="F58" s="185" t="s">
        <v>32</v>
      </c>
      <c r="G58" s="104"/>
      <c r="H58" s="104" t="s">
        <v>3</v>
      </c>
      <c r="I58" s="105"/>
    </row>
    <row r="59" spans="2:9" ht="15">
      <c r="B59" s="35" t="s">
        <v>29</v>
      </c>
      <c r="C59" s="13">
        <v>0</v>
      </c>
      <c r="D59" s="124">
        <v>0</v>
      </c>
      <c r="E59" s="181"/>
      <c r="F59" s="184">
        <v>24</v>
      </c>
      <c r="G59" s="127"/>
      <c r="H59" s="108">
        <v>153</v>
      </c>
      <c r="I59" s="109"/>
    </row>
    <row r="60" spans="2:9" ht="15">
      <c r="B60" s="35" t="s">
        <v>30</v>
      </c>
      <c r="C60" s="13">
        <v>0</v>
      </c>
      <c r="D60" s="124">
        <v>0</v>
      </c>
      <c r="E60" s="181"/>
      <c r="F60" s="184">
        <v>0</v>
      </c>
      <c r="G60" s="127"/>
      <c r="H60" s="108">
        <v>0</v>
      </c>
      <c r="I60" s="109"/>
    </row>
    <row r="61" spans="2:9" ht="15.75" thickBot="1">
      <c r="B61" s="36" t="s">
        <v>15</v>
      </c>
      <c r="C61" s="34">
        <v>0</v>
      </c>
      <c r="D61" s="179">
        <v>0</v>
      </c>
      <c r="E61" s="180"/>
      <c r="F61" s="182">
        <v>0</v>
      </c>
      <c r="G61" s="183"/>
      <c r="H61" s="106">
        <v>0</v>
      </c>
      <c r="I61" s="107"/>
    </row>
    <row r="62" spans="2:9" ht="15.75" thickBot="1">
      <c r="B62" s="43" t="s">
        <v>33</v>
      </c>
      <c r="C62" s="44">
        <f>SUM(C59:C61)</f>
        <v>0</v>
      </c>
      <c r="D62" s="96">
        <f>SUM(D59:D61)</f>
        <v>0</v>
      </c>
      <c r="E62" s="178"/>
      <c r="F62" s="98">
        <f>F59+F60+F61</f>
        <v>24</v>
      </c>
      <c r="G62" s="99"/>
      <c r="H62" s="98">
        <f>SUM(H59:H61)</f>
        <v>153</v>
      </c>
      <c r="I62" s="99"/>
    </row>
    <row r="63" spans="2:9" ht="15">
      <c r="B63" s="6"/>
      <c r="C63" s="6"/>
      <c r="D63" s="6"/>
      <c r="E63" s="6"/>
      <c r="F63" s="6"/>
      <c r="G63" s="6"/>
      <c r="H63" s="6"/>
      <c r="I63" s="6"/>
    </row>
    <row r="64" spans="2:9" ht="15">
      <c r="B64" s="6"/>
      <c r="C64" s="6"/>
      <c r="D64" s="6"/>
      <c r="E64" s="6"/>
      <c r="F64" s="6"/>
      <c r="G64" s="6"/>
      <c r="H64" s="6"/>
      <c r="I64" s="6"/>
    </row>
    <row r="65" spans="2:9" ht="15">
      <c r="B65" s="6"/>
      <c r="C65" s="6"/>
      <c r="D65" s="6"/>
      <c r="E65" s="6"/>
      <c r="F65" s="6"/>
      <c r="G65" s="6"/>
      <c r="H65" s="6"/>
      <c r="I65" s="6"/>
    </row>
    <row r="66" spans="2:9" ht="15">
      <c r="B66" s="6"/>
      <c r="C66" s="6"/>
      <c r="D66" s="6"/>
      <c r="E66" s="6"/>
      <c r="F66" s="6"/>
      <c r="G66" s="6"/>
      <c r="H66" s="6"/>
      <c r="I66" s="6"/>
    </row>
    <row r="67" spans="2:9" ht="15">
      <c r="B67" s="6"/>
      <c r="C67" s="6"/>
      <c r="D67" s="6"/>
      <c r="E67" s="6"/>
      <c r="F67" s="6"/>
      <c r="G67" s="6"/>
      <c r="H67" s="6"/>
      <c r="I67" s="6"/>
    </row>
    <row r="68" spans="2:9" ht="15">
      <c r="B68" s="6"/>
      <c r="C68" s="6"/>
      <c r="D68" s="6"/>
      <c r="E68" s="6"/>
      <c r="F68" s="6"/>
      <c r="G68" s="6"/>
      <c r="H68" s="6"/>
      <c r="I68" s="6"/>
    </row>
    <row r="69" spans="2:9" ht="15">
      <c r="B69" s="6"/>
      <c r="C69" s="6"/>
      <c r="D69" s="6"/>
      <c r="E69" s="6"/>
      <c r="F69" s="6"/>
      <c r="G69" s="6"/>
      <c r="H69" s="6"/>
      <c r="I69" s="6"/>
    </row>
    <row r="70" spans="2:9" ht="15">
      <c r="B70" s="6"/>
      <c r="C70" s="6"/>
      <c r="D70" s="6"/>
      <c r="E70" s="6"/>
      <c r="F70" s="6"/>
      <c r="G70" s="6"/>
      <c r="H70" s="6"/>
      <c r="I70" s="6"/>
    </row>
    <row r="71" spans="2:9" ht="15">
      <c r="B71" s="6"/>
      <c r="C71" s="6"/>
      <c r="D71" s="6"/>
      <c r="E71" s="6"/>
      <c r="F71" s="6"/>
      <c r="G71" s="6"/>
      <c r="H71" s="6"/>
      <c r="I71" s="6"/>
    </row>
    <row r="72" spans="2:9" ht="15">
      <c r="B72" s="6"/>
      <c r="C72" s="6"/>
      <c r="D72" s="6"/>
      <c r="E72" s="6"/>
      <c r="F72" s="6"/>
      <c r="G72" s="6"/>
      <c r="H72" s="6"/>
      <c r="I72" s="6"/>
    </row>
  </sheetData>
  <sheetProtection/>
  <mergeCells count="133">
    <mergeCell ref="D53:E53"/>
    <mergeCell ref="F53:G53"/>
    <mergeCell ref="D50:E50"/>
    <mergeCell ref="F50:G50"/>
    <mergeCell ref="H50:I50"/>
    <mergeCell ref="D48:E48"/>
    <mergeCell ref="F48:G48"/>
    <mergeCell ref="H48:I48"/>
    <mergeCell ref="D49:E49"/>
    <mergeCell ref="F49:G49"/>
    <mergeCell ref="H49:I49"/>
    <mergeCell ref="H53:I53"/>
    <mergeCell ref="D46:E46"/>
    <mergeCell ref="F46:G46"/>
    <mergeCell ref="H46:I46"/>
    <mergeCell ref="D47:E47"/>
    <mergeCell ref="F47:G47"/>
    <mergeCell ref="H47:I47"/>
    <mergeCell ref="D42:E42"/>
    <mergeCell ref="F42:G42"/>
    <mergeCell ref="H42:I42"/>
    <mergeCell ref="D45:E45"/>
    <mergeCell ref="F45:G45"/>
    <mergeCell ref="H45:I45"/>
    <mergeCell ref="D43:E43"/>
    <mergeCell ref="F43:G43"/>
    <mergeCell ref="H43:I43"/>
    <mergeCell ref="D44:E44"/>
    <mergeCell ref="F44:G44"/>
    <mergeCell ref="H44:I44"/>
    <mergeCell ref="D40:E40"/>
    <mergeCell ref="F40:G40"/>
    <mergeCell ref="H40:I40"/>
    <mergeCell ref="D41:E41"/>
    <mergeCell ref="F41:G41"/>
    <mergeCell ref="H41:I41"/>
    <mergeCell ref="D34:E34"/>
    <mergeCell ref="F34:G34"/>
    <mergeCell ref="H34:I34"/>
    <mergeCell ref="D39:E39"/>
    <mergeCell ref="F39:G39"/>
    <mergeCell ref="H39:I39"/>
    <mergeCell ref="D32:E32"/>
    <mergeCell ref="F32:G32"/>
    <mergeCell ref="H32:I32"/>
    <mergeCell ref="D33:E33"/>
    <mergeCell ref="F33:G33"/>
    <mergeCell ref="H33:I33"/>
    <mergeCell ref="F35:G35"/>
    <mergeCell ref="D35:E35"/>
    <mergeCell ref="D38:E38"/>
    <mergeCell ref="F38:G38"/>
    <mergeCell ref="H35:I35"/>
    <mergeCell ref="D36:E36"/>
    <mergeCell ref="F36:G36"/>
    <mergeCell ref="H36:I36"/>
    <mergeCell ref="D37:E37"/>
    <mergeCell ref="F37:G37"/>
    <mergeCell ref="H37:I37"/>
    <mergeCell ref="H38:I38"/>
    <mergeCell ref="D28:E28"/>
    <mergeCell ref="F28:G28"/>
    <mergeCell ref="H28:I28"/>
    <mergeCell ref="D31:E31"/>
    <mergeCell ref="F31:G31"/>
    <mergeCell ref="H31:I31"/>
    <mergeCell ref="D26:E26"/>
    <mergeCell ref="F26:G26"/>
    <mergeCell ref="H26:I26"/>
    <mergeCell ref="D27:E27"/>
    <mergeCell ref="F27:G27"/>
    <mergeCell ref="H27:I27"/>
    <mergeCell ref="D29:E29"/>
    <mergeCell ref="F29:G29"/>
    <mergeCell ref="H29:I29"/>
    <mergeCell ref="D30:E30"/>
    <mergeCell ref="F30:G30"/>
    <mergeCell ref="H30:I30"/>
    <mergeCell ref="G12:H12"/>
    <mergeCell ref="D24:E24"/>
    <mergeCell ref="F24:G24"/>
    <mergeCell ref="H24:I24"/>
    <mergeCell ref="D25:E25"/>
    <mergeCell ref="F25:G25"/>
    <mergeCell ref="H25:I25"/>
    <mergeCell ref="C17:D17"/>
    <mergeCell ref="E17:F17"/>
    <mergeCell ref="H17:I17"/>
    <mergeCell ref="B20:G20"/>
    <mergeCell ref="D23:E23"/>
    <mergeCell ref="F23:G23"/>
    <mergeCell ref="H23:I23"/>
    <mergeCell ref="D22:E22"/>
    <mergeCell ref="F22:G22"/>
    <mergeCell ref="H22:I22"/>
    <mergeCell ref="B3:I3"/>
    <mergeCell ref="B4:I4"/>
    <mergeCell ref="B7:I7"/>
    <mergeCell ref="E8:F8"/>
    <mergeCell ref="E9:F9"/>
    <mergeCell ref="G9:H9"/>
    <mergeCell ref="D51:E51"/>
    <mergeCell ref="D52:E52"/>
    <mergeCell ref="H51:I51"/>
    <mergeCell ref="H52:I52"/>
    <mergeCell ref="F51:G51"/>
    <mergeCell ref="F52:G52"/>
    <mergeCell ref="B14:I14"/>
    <mergeCell ref="C15:D15"/>
    <mergeCell ref="E15:F15"/>
    <mergeCell ref="H15:I15"/>
    <mergeCell ref="C16:D16"/>
    <mergeCell ref="E16:F16"/>
    <mergeCell ref="H16:I16"/>
    <mergeCell ref="E10:F10"/>
    <mergeCell ref="G10:H10"/>
    <mergeCell ref="E11:F11"/>
    <mergeCell ref="G11:H11"/>
    <mergeCell ref="E12:F12"/>
    <mergeCell ref="D60:E60"/>
    <mergeCell ref="F60:G60"/>
    <mergeCell ref="H60:I60"/>
    <mergeCell ref="D61:E61"/>
    <mergeCell ref="F61:G61"/>
    <mergeCell ref="D62:E62"/>
    <mergeCell ref="F62:G62"/>
    <mergeCell ref="H62:I62"/>
    <mergeCell ref="F58:G58"/>
    <mergeCell ref="H58:I58"/>
    <mergeCell ref="D59:E59"/>
    <mergeCell ref="F59:G59"/>
    <mergeCell ref="H59:I59"/>
    <mergeCell ref="H61:I6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d843621</cp:lastModifiedBy>
  <cp:lastPrinted>2022-07-04T17:33:26Z</cp:lastPrinted>
  <dcterms:created xsi:type="dcterms:W3CDTF">2019-01-11T16:51:04Z</dcterms:created>
  <dcterms:modified xsi:type="dcterms:W3CDTF">2022-12-30T17:38:54Z</dcterms:modified>
  <cp:category/>
  <cp:version/>
  <cp:contentType/>
  <cp:contentStatus/>
</cp:coreProperties>
</file>